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77126429-5C3F-467D-B9E2-0A23AD6BC97D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Inversiones" sheetId="1" r:id="rId1"/>
  </sheets>
  <externalReferences>
    <externalReference r:id="rId2"/>
  </externalReferences>
  <definedNames>
    <definedName name="_xlnm._FilterDatabase" localSheetId="0" hidden="1">Inversiones!$A$9:$BR$182</definedName>
    <definedName name="_xlnm.Print_Area" localSheetId="0">Inversiones!$A$1:$AJ$194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2" i="1" l="1"/>
  <c r="W182" i="1"/>
  <c r="U182" i="1"/>
  <c r="T182" i="1"/>
  <c r="O181" i="1"/>
  <c r="N181" i="1"/>
  <c r="L181" i="1" s="1"/>
  <c r="F181" i="1"/>
  <c r="C181" i="1"/>
  <c r="O180" i="1"/>
  <c r="N180" i="1"/>
  <c r="C180" i="1"/>
  <c r="O179" i="1"/>
  <c r="N179" i="1"/>
  <c r="M179" i="1" s="1"/>
  <c r="L179" i="1"/>
  <c r="K179" i="1"/>
  <c r="J179" i="1"/>
  <c r="F179" i="1"/>
  <c r="C179" i="1"/>
  <c r="O178" i="1"/>
  <c r="D178" i="1" s="1"/>
  <c r="N178" i="1"/>
  <c r="L178" i="1" s="1"/>
  <c r="K178" i="1"/>
  <c r="C178" i="1"/>
  <c r="O177" i="1"/>
  <c r="F177" i="1" s="1"/>
  <c r="N177" i="1"/>
  <c r="C177" i="1"/>
  <c r="O176" i="1"/>
  <c r="N176" i="1"/>
  <c r="M176" i="1"/>
  <c r="L176" i="1"/>
  <c r="K176" i="1"/>
  <c r="J176" i="1"/>
  <c r="D176" i="1" s="1"/>
  <c r="P176" i="1" s="1"/>
  <c r="F176" i="1"/>
  <c r="C176" i="1"/>
  <c r="O175" i="1"/>
  <c r="D175" i="1" s="1"/>
  <c r="N175" i="1"/>
  <c r="L175" i="1" s="1"/>
  <c r="M175" i="1"/>
  <c r="J175" i="1"/>
  <c r="C175" i="1"/>
  <c r="O174" i="1"/>
  <c r="N174" i="1"/>
  <c r="M174" i="1" s="1"/>
  <c r="M173" i="1" s="1"/>
  <c r="K174" i="1"/>
  <c r="K173" i="1" s="1"/>
  <c r="C174" i="1"/>
  <c r="O173" i="1"/>
  <c r="N173" i="1"/>
  <c r="C173" i="1"/>
  <c r="O172" i="1"/>
  <c r="N172" i="1"/>
  <c r="L172" i="1" s="1"/>
  <c r="M172" i="1"/>
  <c r="K172" i="1"/>
  <c r="J172" i="1"/>
  <c r="D172" i="1" s="1"/>
  <c r="P172" i="1" s="1"/>
  <c r="F172" i="1"/>
  <c r="C172" i="1"/>
  <c r="O171" i="1"/>
  <c r="N171" i="1"/>
  <c r="F171" i="1" s="1"/>
  <c r="M171" i="1"/>
  <c r="K171" i="1"/>
  <c r="D171" i="1"/>
  <c r="C171" i="1"/>
  <c r="O170" i="1"/>
  <c r="N170" i="1"/>
  <c r="M170" i="1"/>
  <c r="M169" i="1" s="1"/>
  <c r="L170" i="1"/>
  <c r="K170" i="1"/>
  <c r="K169" i="1" s="1"/>
  <c r="J170" i="1"/>
  <c r="F170" i="1"/>
  <c r="C170" i="1"/>
  <c r="O169" i="1"/>
  <c r="D169" i="1" s="1"/>
  <c r="N169" i="1"/>
  <c r="L169" i="1" s="1"/>
  <c r="J169" i="1"/>
  <c r="F169" i="1"/>
  <c r="P169" i="1" s="1"/>
  <c r="C169" i="1"/>
  <c r="O168" i="1"/>
  <c r="N168" i="1"/>
  <c r="M168" i="1" s="1"/>
  <c r="M167" i="1" s="1"/>
  <c r="K168" i="1"/>
  <c r="F168" i="1"/>
  <c r="C168" i="1"/>
  <c r="O167" i="1"/>
  <c r="K167" i="1" s="1"/>
  <c r="N167" i="1"/>
  <c r="F167" i="1"/>
  <c r="C167" i="1"/>
  <c r="O166" i="1"/>
  <c r="N166" i="1"/>
  <c r="L166" i="1" s="1"/>
  <c r="M166" i="1"/>
  <c r="K166" i="1"/>
  <c r="J166" i="1"/>
  <c r="F166" i="1"/>
  <c r="C166" i="1"/>
  <c r="O165" i="1"/>
  <c r="N165" i="1"/>
  <c r="M165" i="1"/>
  <c r="K165" i="1"/>
  <c r="F165" i="1"/>
  <c r="C165" i="1"/>
  <c r="O164" i="1"/>
  <c r="N164" i="1"/>
  <c r="M164" i="1"/>
  <c r="L164" i="1"/>
  <c r="K164" i="1"/>
  <c r="J164" i="1"/>
  <c r="F164" i="1"/>
  <c r="C164" i="1"/>
  <c r="O163" i="1"/>
  <c r="N163" i="1"/>
  <c r="L163" i="1" s="1"/>
  <c r="M163" i="1"/>
  <c r="K163" i="1"/>
  <c r="J163" i="1"/>
  <c r="D163" i="1" s="1"/>
  <c r="P163" i="1" s="1"/>
  <c r="F163" i="1"/>
  <c r="C163" i="1"/>
  <c r="O162" i="1"/>
  <c r="N162" i="1"/>
  <c r="M162" i="1" s="1"/>
  <c r="M161" i="1" s="1"/>
  <c r="K162" i="1"/>
  <c r="C162" i="1"/>
  <c r="O161" i="1"/>
  <c r="N161" i="1"/>
  <c r="C161" i="1"/>
  <c r="O160" i="1"/>
  <c r="N160" i="1"/>
  <c r="L160" i="1" s="1"/>
  <c r="M160" i="1"/>
  <c r="K160" i="1"/>
  <c r="K159" i="1" s="1"/>
  <c r="J160" i="1"/>
  <c r="F160" i="1"/>
  <c r="C160" i="1"/>
  <c r="O159" i="1"/>
  <c r="N159" i="1"/>
  <c r="F159" i="1" s="1"/>
  <c r="M159" i="1"/>
  <c r="D159" i="1"/>
  <c r="C159" i="1"/>
  <c r="O158" i="1"/>
  <c r="N158" i="1"/>
  <c r="M158" i="1"/>
  <c r="M157" i="1" s="1"/>
  <c r="L158" i="1"/>
  <c r="K158" i="1"/>
  <c r="K157" i="1" s="1"/>
  <c r="J158" i="1"/>
  <c r="F158" i="1"/>
  <c r="C158" i="1"/>
  <c r="O157" i="1"/>
  <c r="D157" i="1" s="1"/>
  <c r="N157" i="1"/>
  <c r="L157" i="1" s="1"/>
  <c r="J157" i="1"/>
  <c r="F157" i="1"/>
  <c r="P157" i="1" s="1"/>
  <c r="C157" i="1"/>
  <c r="O156" i="1"/>
  <c r="K156" i="1" s="1"/>
  <c r="N156" i="1"/>
  <c r="M156" i="1" s="1"/>
  <c r="C156" i="1"/>
  <c r="O155" i="1"/>
  <c r="N155" i="1"/>
  <c r="M155" i="1"/>
  <c r="L155" i="1"/>
  <c r="K155" i="1"/>
  <c r="J155" i="1"/>
  <c r="D155" i="1" s="1"/>
  <c r="P155" i="1" s="1"/>
  <c r="F155" i="1"/>
  <c r="C155" i="1"/>
  <c r="O154" i="1"/>
  <c r="N154" i="1"/>
  <c r="M154" i="1"/>
  <c r="F154" i="1"/>
  <c r="C154" i="1"/>
  <c r="O153" i="1"/>
  <c r="N153" i="1"/>
  <c r="C153" i="1"/>
  <c r="O152" i="1"/>
  <c r="D152" i="1" s="1"/>
  <c r="N152" i="1"/>
  <c r="C152" i="1"/>
  <c r="O151" i="1"/>
  <c r="N151" i="1"/>
  <c r="L151" i="1" s="1"/>
  <c r="M151" i="1"/>
  <c r="K151" i="1"/>
  <c r="J151" i="1"/>
  <c r="D151" i="1" s="1"/>
  <c r="P151" i="1" s="1"/>
  <c r="F151" i="1"/>
  <c r="C151" i="1"/>
  <c r="O150" i="1"/>
  <c r="N150" i="1"/>
  <c r="M150" i="1" s="1"/>
  <c r="K150" i="1"/>
  <c r="C150" i="1"/>
  <c r="O149" i="1"/>
  <c r="N149" i="1"/>
  <c r="M149" i="1"/>
  <c r="M148" i="1" s="1"/>
  <c r="L149" i="1"/>
  <c r="K149" i="1"/>
  <c r="J149" i="1"/>
  <c r="F149" i="1"/>
  <c r="C149" i="1"/>
  <c r="O148" i="1"/>
  <c r="N148" i="1"/>
  <c r="K148" i="1"/>
  <c r="J148" i="1"/>
  <c r="F148" i="1"/>
  <c r="C148" i="1"/>
  <c r="O147" i="1"/>
  <c r="N147" i="1"/>
  <c r="M147" i="1" s="1"/>
  <c r="F147" i="1"/>
  <c r="C147" i="1"/>
  <c r="O146" i="1"/>
  <c r="D146" i="1" s="1"/>
  <c r="N146" i="1"/>
  <c r="C146" i="1"/>
  <c r="O145" i="1"/>
  <c r="N145" i="1"/>
  <c r="M145" i="1"/>
  <c r="L145" i="1"/>
  <c r="K145" i="1"/>
  <c r="J145" i="1"/>
  <c r="F145" i="1"/>
  <c r="C145" i="1"/>
  <c r="O144" i="1"/>
  <c r="N144" i="1"/>
  <c r="K144" i="1" s="1"/>
  <c r="M144" i="1"/>
  <c r="C144" i="1"/>
  <c r="O143" i="1"/>
  <c r="N143" i="1"/>
  <c r="J143" i="1" s="1"/>
  <c r="M143" i="1"/>
  <c r="L143" i="1"/>
  <c r="K143" i="1"/>
  <c r="F143" i="1"/>
  <c r="C143" i="1"/>
  <c r="O142" i="1"/>
  <c r="N142" i="1"/>
  <c r="M142" i="1"/>
  <c r="L142" i="1"/>
  <c r="K142" i="1"/>
  <c r="J142" i="1"/>
  <c r="F142" i="1"/>
  <c r="C142" i="1"/>
  <c r="O141" i="1"/>
  <c r="N141" i="1"/>
  <c r="F141" i="1" s="1"/>
  <c r="M141" i="1"/>
  <c r="K141" i="1"/>
  <c r="C141" i="1"/>
  <c r="O140" i="1"/>
  <c r="N140" i="1"/>
  <c r="J140" i="1" s="1"/>
  <c r="M140" i="1"/>
  <c r="L140" i="1"/>
  <c r="K140" i="1"/>
  <c r="F140" i="1"/>
  <c r="C140" i="1"/>
  <c r="O139" i="1"/>
  <c r="N139" i="1"/>
  <c r="M139" i="1"/>
  <c r="L139" i="1"/>
  <c r="K139" i="1"/>
  <c r="J139" i="1"/>
  <c r="D139" i="1" s="1"/>
  <c r="P139" i="1" s="1"/>
  <c r="F139" i="1"/>
  <c r="C139" i="1"/>
  <c r="O138" i="1"/>
  <c r="N138" i="1"/>
  <c r="C138" i="1"/>
  <c r="O137" i="1"/>
  <c r="D137" i="1" s="1"/>
  <c r="N137" i="1"/>
  <c r="C137" i="1"/>
  <c r="O136" i="1"/>
  <c r="N136" i="1"/>
  <c r="M136" i="1"/>
  <c r="L136" i="1"/>
  <c r="K136" i="1"/>
  <c r="K135" i="1" s="1"/>
  <c r="J136" i="1"/>
  <c r="F136" i="1"/>
  <c r="C136" i="1"/>
  <c r="O135" i="1"/>
  <c r="N135" i="1"/>
  <c r="M135" i="1"/>
  <c r="F135" i="1"/>
  <c r="D135" i="1"/>
  <c r="P135" i="1" s="1"/>
  <c r="C135" i="1"/>
  <c r="O134" i="1"/>
  <c r="N134" i="1"/>
  <c r="J134" i="1" s="1"/>
  <c r="M134" i="1"/>
  <c r="L134" i="1"/>
  <c r="K134" i="1"/>
  <c r="K133" i="1" s="1"/>
  <c r="F134" i="1"/>
  <c r="C134" i="1"/>
  <c r="O133" i="1"/>
  <c r="N133" i="1"/>
  <c r="M133" i="1"/>
  <c r="F133" i="1"/>
  <c r="C133" i="1"/>
  <c r="O132" i="1"/>
  <c r="N132" i="1"/>
  <c r="F132" i="1"/>
  <c r="C132" i="1"/>
  <c r="O131" i="1"/>
  <c r="N131" i="1"/>
  <c r="C131" i="1"/>
  <c r="O130" i="1"/>
  <c r="N130" i="1"/>
  <c r="M130" i="1"/>
  <c r="L130" i="1"/>
  <c r="K130" i="1"/>
  <c r="J130" i="1"/>
  <c r="F130" i="1"/>
  <c r="C130" i="1"/>
  <c r="O129" i="1"/>
  <c r="N129" i="1"/>
  <c r="K129" i="1" s="1"/>
  <c r="M129" i="1"/>
  <c r="C129" i="1"/>
  <c r="O128" i="1"/>
  <c r="N128" i="1"/>
  <c r="J128" i="1" s="1"/>
  <c r="M128" i="1"/>
  <c r="L128" i="1"/>
  <c r="K128" i="1"/>
  <c r="K127" i="1" s="1"/>
  <c r="F128" i="1"/>
  <c r="C128" i="1"/>
  <c r="O127" i="1"/>
  <c r="N127" i="1"/>
  <c r="M127" i="1"/>
  <c r="F127" i="1"/>
  <c r="C127" i="1"/>
  <c r="O126" i="1"/>
  <c r="N126" i="1"/>
  <c r="F126" i="1" s="1"/>
  <c r="C126" i="1"/>
  <c r="O125" i="1"/>
  <c r="N125" i="1"/>
  <c r="C125" i="1"/>
  <c r="O124" i="1"/>
  <c r="N124" i="1"/>
  <c r="M124" i="1"/>
  <c r="L124" i="1"/>
  <c r="K124" i="1"/>
  <c r="K123" i="1" s="1"/>
  <c r="J124" i="1"/>
  <c r="F124" i="1"/>
  <c r="C124" i="1"/>
  <c r="O123" i="1"/>
  <c r="N123" i="1"/>
  <c r="M123" i="1"/>
  <c r="F123" i="1"/>
  <c r="C123" i="1"/>
  <c r="O122" i="1"/>
  <c r="N122" i="1"/>
  <c r="J122" i="1" s="1"/>
  <c r="M122" i="1"/>
  <c r="L122" i="1"/>
  <c r="K122" i="1"/>
  <c r="K121" i="1" s="1"/>
  <c r="F122" i="1"/>
  <c r="C122" i="1"/>
  <c r="O121" i="1"/>
  <c r="N121" i="1"/>
  <c r="M121" i="1"/>
  <c r="F121" i="1"/>
  <c r="C121" i="1"/>
  <c r="O120" i="1"/>
  <c r="N120" i="1"/>
  <c r="F120" i="1"/>
  <c r="C120" i="1"/>
  <c r="O119" i="1"/>
  <c r="N119" i="1"/>
  <c r="C119" i="1"/>
  <c r="O118" i="1"/>
  <c r="N118" i="1"/>
  <c r="M118" i="1"/>
  <c r="L118" i="1"/>
  <c r="K118" i="1"/>
  <c r="J118" i="1"/>
  <c r="F118" i="1"/>
  <c r="C118" i="1"/>
  <c r="O117" i="1"/>
  <c r="N117" i="1"/>
  <c r="M117" i="1"/>
  <c r="C117" i="1"/>
  <c r="O116" i="1"/>
  <c r="N116" i="1"/>
  <c r="K116" i="1"/>
  <c r="F116" i="1"/>
  <c r="C116" i="1"/>
  <c r="O115" i="1"/>
  <c r="N115" i="1"/>
  <c r="K115" i="1"/>
  <c r="C115" i="1"/>
  <c r="O114" i="1"/>
  <c r="N114" i="1"/>
  <c r="F114" i="1" s="1"/>
  <c r="C114" i="1"/>
  <c r="O113" i="1"/>
  <c r="N113" i="1"/>
  <c r="C113" i="1"/>
  <c r="O112" i="1"/>
  <c r="N112" i="1"/>
  <c r="C112" i="1"/>
  <c r="O111" i="1"/>
  <c r="N111" i="1"/>
  <c r="K111" i="1"/>
  <c r="C111" i="1"/>
  <c r="O110" i="1"/>
  <c r="N110" i="1"/>
  <c r="M110" i="1"/>
  <c r="K110" i="1"/>
  <c r="J110" i="1"/>
  <c r="D110" i="1" s="1"/>
  <c r="P110" i="1" s="1"/>
  <c r="F110" i="1"/>
  <c r="C110" i="1"/>
  <c r="O109" i="1"/>
  <c r="N109" i="1"/>
  <c r="L109" i="1"/>
  <c r="F109" i="1"/>
  <c r="C109" i="1"/>
  <c r="Y108" i="1"/>
  <c r="W108" i="1"/>
  <c r="U108" i="1"/>
  <c r="T108" i="1"/>
  <c r="O108" i="1"/>
  <c r="N108" i="1"/>
  <c r="F108" i="1" s="1"/>
  <c r="M108" i="1"/>
  <c r="L108" i="1"/>
  <c r="K108" i="1"/>
  <c r="J108" i="1"/>
  <c r="C108" i="1"/>
  <c r="Y107" i="1"/>
  <c r="W107" i="1"/>
  <c r="U107" i="1"/>
  <c r="T107" i="1"/>
  <c r="O107" i="1"/>
  <c r="N107" i="1"/>
  <c r="J107" i="1" s="1"/>
  <c r="L107" i="1"/>
  <c r="K107" i="1"/>
  <c r="C107" i="1"/>
  <c r="Y106" i="1"/>
  <c r="W106" i="1"/>
  <c r="U106" i="1"/>
  <c r="T106" i="1"/>
  <c r="O106" i="1"/>
  <c r="N106" i="1"/>
  <c r="K106" i="1"/>
  <c r="C106" i="1"/>
  <c r="Y105" i="1"/>
  <c r="W105" i="1"/>
  <c r="U105" i="1"/>
  <c r="T105" i="1"/>
  <c r="O105" i="1"/>
  <c r="N105" i="1"/>
  <c r="M105" i="1"/>
  <c r="L105" i="1"/>
  <c r="K105" i="1"/>
  <c r="J105" i="1"/>
  <c r="H105" i="1"/>
  <c r="F105" i="1"/>
  <c r="C105" i="1"/>
  <c r="Y104" i="1"/>
  <c r="W104" i="1"/>
  <c r="U104" i="1"/>
  <c r="T104" i="1"/>
  <c r="O104" i="1"/>
  <c r="N104" i="1"/>
  <c r="J104" i="1"/>
  <c r="F104" i="1"/>
  <c r="C104" i="1"/>
  <c r="Y103" i="1"/>
  <c r="W103" i="1"/>
  <c r="U103" i="1"/>
  <c r="T103" i="1"/>
  <c r="O103" i="1"/>
  <c r="N103" i="1"/>
  <c r="M103" i="1"/>
  <c r="K103" i="1"/>
  <c r="C103" i="1"/>
  <c r="Y102" i="1"/>
  <c r="W102" i="1"/>
  <c r="U102" i="1"/>
  <c r="T102" i="1"/>
  <c r="O102" i="1"/>
  <c r="N102" i="1"/>
  <c r="M102" i="1"/>
  <c r="K102" i="1"/>
  <c r="J102" i="1"/>
  <c r="H102" i="1"/>
  <c r="F102" i="1"/>
  <c r="C102" i="1"/>
  <c r="Y101" i="1"/>
  <c r="W101" i="1"/>
  <c r="U101" i="1"/>
  <c r="T101" i="1"/>
  <c r="O101" i="1"/>
  <c r="N101" i="1"/>
  <c r="K101" i="1" s="1"/>
  <c r="M101" i="1"/>
  <c r="F101" i="1"/>
  <c r="C101" i="1"/>
  <c r="Y100" i="1"/>
  <c r="W100" i="1"/>
  <c r="U100" i="1"/>
  <c r="T100" i="1"/>
  <c r="O100" i="1"/>
  <c r="N100" i="1"/>
  <c r="C100" i="1"/>
  <c r="Y99" i="1"/>
  <c r="W99" i="1"/>
  <c r="U99" i="1"/>
  <c r="T99" i="1"/>
  <c r="O99" i="1"/>
  <c r="N99" i="1"/>
  <c r="F99" i="1"/>
  <c r="F98" i="1" s="1"/>
  <c r="C99" i="1"/>
  <c r="Y98" i="1"/>
  <c r="W98" i="1"/>
  <c r="U98" i="1"/>
  <c r="T98" i="1"/>
  <c r="O98" i="1"/>
  <c r="N98" i="1"/>
  <c r="H98" i="1"/>
  <c r="C98" i="1"/>
  <c r="Y97" i="1"/>
  <c r="W97" i="1"/>
  <c r="U97" i="1"/>
  <c r="T97" i="1"/>
  <c r="O97" i="1"/>
  <c r="N97" i="1"/>
  <c r="F97" i="1" s="1"/>
  <c r="M97" i="1"/>
  <c r="L97" i="1"/>
  <c r="K97" i="1"/>
  <c r="J97" i="1"/>
  <c r="C97" i="1"/>
  <c r="Y96" i="1"/>
  <c r="W96" i="1"/>
  <c r="U96" i="1"/>
  <c r="T96" i="1"/>
  <c r="O96" i="1"/>
  <c r="N96" i="1"/>
  <c r="J96" i="1"/>
  <c r="H96" i="1"/>
  <c r="F96" i="1"/>
  <c r="C96" i="1"/>
  <c r="Y95" i="1"/>
  <c r="W95" i="1"/>
  <c r="U95" i="1"/>
  <c r="T95" i="1"/>
  <c r="O95" i="1"/>
  <c r="N95" i="1"/>
  <c r="L95" i="1" s="1"/>
  <c r="M95" i="1"/>
  <c r="D95" i="1" s="1"/>
  <c r="K95" i="1"/>
  <c r="J95" i="1"/>
  <c r="H95" i="1"/>
  <c r="F95" i="1"/>
  <c r="C95" i="1"/>
  <c r="Y94" i="1"/>
  <c r="W94" i="1"/>
  <c r="U94" i="1"/>
  <c r="T94" i="1"/>
  <c r="O94" i="1"/>
  <c r="L94" i="1" s="1"/>
  <c r="N94" i="1"/>
  <c r="F94" i="1"/>
  <c r="D94" i="1"/>
  <c r="C94" i="1"/>
  <c r="Y93" i="1"/>
  <c r="W93" i="1"/>
  <c r="U93" i="1"/>
  <c r="T93" i="1"/>
  <c r="O93" i="1"/>
  <c r="N93" i="1"/>
  <c r="F93" i="1" s="1"/>
  <c r="C93" i="1"/>
  <c r="Y92" i="1"/>
  <c r="W92" i="1"/>
  <c r="U92" i="1"/>
  <c r="T92" i="1"/>
  <c r="O92" i="1"/>
  <c r="N92" i="1"/>
  <c r="L92" i="1"/>
  <c r="H92" i="1"/>
  <c r="C92" i="1"/>
  <c r="Y91" i="1"/>
  <c r="W91" i="1"/>
  <c r="U91" i="1"/>
  <c r="T91" i="1"/>
  <c r="O91" i="1"/>
  <c r="N91" i="1"/>
  <c r="C91" i="1"/>
  <c r="Y90" i="1"/>
  <c r="W90" i="1"/>
  <c r="U90" i="1"/>
  <c r="T90" i="1"/>
  <c r="O90" i="1"/>
  <c r="N90" i="1"/>
  <c r="J90" i="1" s="1"/>
  <c r="M90" i="1"/>
  <c r="L90" i="1"/>
  <c r="K90" i="1"/>
  <c r="D90" i="1" s="1"/>
  <c r="V90" i="1" s="1"/>
  <c r="F90" i="1"/>
  <c r="C90" i="1"/>
  <c r="Y89" i="1"/>
  <c r="W89" i="1"/>
  <c r="U89" i="1"/>
  <c r="T89" i="1"/>
  <c r="O89" i="1"/>
  <c r="N89" i="1"/>
  <c r="J89" i="1"/>
  <c r="F89" i="1"/>
  <c r="C89" i="1"/>
  <c r="Y88" i="1"/>
  <c r="W88" i="1"/>
  <c r="U88" i="1"/>
  <c r="T88" i="1"/>
  <c r="O88" i="1"/>
  <c r="N88" i="1"/>
  <c r="L88" i="1" s="1"/>
  <c r="M88" i="1"/>
  <c r="K88" i="1"/>
  <c r="J88" i="1"/>
  <c r="F88" i="1"/>
  <c r="C88" i="1"/>
  <c r="Y87" i="1"/>
  <c r="W87" i="1"/>
  <c r="U87" i="1"/>
  <c r="T87" i="1"/>
  <c r="O87" i="1"/>
  <c r="N87" i="1"/>
  <c r="C87" i="1"/>
  <c r="Y86" i="1"/>
  <c r="W86" i="1"/>
  <c r="U86" i="1"/>
  <c r="T86" i="1"/>
  <c r="O86" i="1"/>
  <c r="N86" i="1"/>
  <c r="M86" i="1"/>
  <c r="L86" i="1"/>
  <c r="K86" i="1"/>
  <c r="J86" i="1"/>
  <c r="F86" i="1"/>
  <c r="C86" i="1"/>
  <c r="Y85" i="1"/>
  <c r="W85" i="1"/>
  <c r="U85" i="1"/>
  <c r="T85" i="1"/>
  <c r="O85" i="1"/>
  <c r="N85" i="1"/>
  <c r="C85" i="1"/>
  <c r="Y84" i="1"/>
  <c r="W84" i="1"/>
  <c r="U84" i="1"/>
  <c r="T84" i="1"/>
  <c r="O84" i="1"/>
  <c r="N84" i="1"/>
  <c r="J84" i="1" s="1"/>
  <c r="M84" i="1"/>
  <c r="L84" i="1"/>
  <c r="K84" i="1"/>
  <c r="F84" i="1"/>
  <c r="C84" i="1"/>
  <c r="Y83" i="1"/>
  <c r="W83" i="1"/>
  <c r="U83" i="1"/>
  <c r="T83" i="1"/>
  <c r="O83" i="1"/>
  <c r="N83" i="1"/>
  <c r="H83" i="1"/>
  <c r="C83" i="1"/>
  <c r="Y82" i="1"/>
  <c r="W82" i="1"/>
  <c r="U82" i="1"/>
  <c r="T82" i="1"/>
  <c r="O82" i="1"/>
  <c r="N82" i="1"/>
  <c r="M82" i="1" s="1"/>
  <c r="L82" i="1"/>
  <c r="K82" i="1"/>
  <c r="J82" i="1"/>
  <c r="F82" i="1"/>
  <c r="C82" i="1"/>
  <c r="Y81" i="1"/>
  <c r="W81" i="1"/>
  <c r="U81" i="1"/>
  <c r="T81" i="1"/>
  <c r="O81" i="1"/>
  <c r="N81" i="1"/>
  <c r="M81" i="1"/>
  <c r="F81" i="1"/>
  <c r="C81" i="1"/>
  <c r="Y80" i="1"/>
  <c r="W80" i="1"/>
  <c r="U80" i="1"/>
  <c r="T80" i="1"/>
  <c r="O80" i="1"/>
  <c r="N80" i="1"/>
  <c r="M80" i="1"/>
  <c r="K80" i="1"/>
  <c r="K79" i="1" s="1"/>
  <c r="H80" i="1"/>
  <c r="C80" i="1"/>
  <c r="Y79" i="1"/>
  <c r="W79" i="1"/>
  <c r="U79" i="1"/>
  <c r="T79" i="1"/>
  <c r="O79" i="1"/>
  <c r="N79" i="1"/>
  <c r="C79" i="1"/>
  <c r="Y78" i="1"/>
  <c r="W78" i="1"/>
  <c r="U78" i="1"/>
  <c r="T78" i="1"/>
  <c r="O78" i="1"/>
  <c r="N78" i="1"/>
  <c r="K78" i="1"/>
  <c r="J78" i="1"/>
  <c r="H78" i="1"/>
  <c r="F78" i="1"/>
  <c r="C78" i="1"/>
  <c r="Y77" i="1"/>
  <c r="W77" i="1"/>
  <c r="U77" i="1"/>
  <c r="T77" i="1"/>
  <c r="O77" i="1"/>
  <c r="N77" i="1"/>
  <c r="F77" i="1"/>
  <c r="C77" i="1"/>
  <c r="Y76" i="1"/>
  <c r="W76" i="1"/>
  <c r="U76" i="1"/>
  <c r="T76" i="1"/>
  <c r="O76" i="1"/>
  <c r="N76" i="1"/>
  <c r="M76" i="1"/>
  <c r="K76" i="1"/>
  <c r="C76" i="1"/>
  <c r="Y75" i="1"/>
  <c r="W75" i="1"/>
  <c r="U75" i="1"/>
  <c r="T75" i="1"/>
  <c r="O75" i="1"/>
  <c r="N75" i="1"/>
  <c r="K75" i="1"/>
  <c r="H75" i="1"/>
  <c r="C75" i="1"/>
  <c r="Y74" i="1"/>
  <c r="W74" i="1"/>
  <c r="U74" i="1"/>
  <c r="T74" i="1"/>
  <c r="O74" i="1"/>
  <c r="N74" i="1"/>
  <c r="C74" i="1"/>
  <c r="Y73" i="1"/>
  <c r="W73" i="1"/>
  <c r="U73" i="1"/>
  <c r="T73" i="1"/>
  <c r="O73" i="1"/>
  <c r="N73" i="1"/>
  <c r="M73" i="1"/>
  <c r="F73" i="1"/>
  <c r="Y72" i="1"/>
  <c r="W72" i="1"/>
  <c r="U72" i="1"/>
  <c r="T72" i="1"/>
  <c r="O72" i="1"/>
  <c r="N72" i="1"/>
  <c r="M72" i="1"/>
  <c r="L72" i="1"/>
  <c r="K72" i="1"/>
  <c r="J72" i="1"/>
  <c r="D72" i="1" s="1"/>
  <c r="V72" i="1" s="1"/>
  <c r="F72" i="1"/>
  <c r="C72" i="1"/>
  <c r="Y71" i="1"/>
  <c r="W71" i="1"/>
  <c r="U71" i="1"/>
  <c r="T71" i="1"/>
  <c r="O71" i="1"/>
  <c r="N71" i="1"/>
  <c r="M71" i="1"/>
  <c r="H71" i="1"/>
  <c r="C71" i="1"/>
  <c r="Y70" i="1"/>
  <c r="W70" i="1"/>
  <c r="U70" i="1"/>
  <c r="T70" i="1"/>
  <c r="O70" i="1"/>
  <c r="N70" i="1"/>
  <c r="L70" i="1" s="1"/>
  <c r="L69" i="1" s="1"/>
  <c r="M70" i="1"/>
  <c r="F70" i="1"/>
  <c r="C70" i="1"/>
  <c r="Y69" i="1"/>
  <c r="W69" i="1"/>
  <c r="U69" i="1"/>
  <c r="T69" i="1"/>
  <c r="O69" i="1"/>
  <c r="N69" i="1"/>
  <c r="F69" i="1" s="1"/>
  <c r="C69" i="1"/>
  <c r="Y68" i="1"/>
  <c r="W68" i="1"/>
  <c r="U68" i="1"/>
  <c r="T68" i="1"/>
  <c r="O68" i="1"/>
  <c r="N68" i="1"/>
  <c r="K68" i="1"/>
  <c r="J68" i="1"/>
  <c r="F68" i="1"/>
  <c r="C68" i="1"/>
  <c r="Y67" i="1"/>
  <c r="W67" i="1"/>
  <c r="U67" i="1"/>
  <c r="T67" i="1"/>
  <c r="O67" i="1"/>
  <c r="N67" i="1"/>
  <c r="C67" i="1"/>
  <c r="Y66" i="1"/>
  <c r="W66" i="1"/>
  <c r="U66" i="1"/>
  <c r="T66" i="1"/>
  <c r="O66" i="1"/>
  <c r="N66" i="1"/>
  <c r="M66" i="1"/>
  <c r="M65" i="1" s="1"/>
  <c r="L66" i="1"/>
  <c r="J66" i="1"/>
  <c r="F66" i="1"/>
  <c r="C66" i="1"/>
  <c r="Y65" i="1"/>
  <c r="W65" i="1"/>
  <c r="U65" i="1"/>
  <c r="T65" i="1"/>
  <c r="O65" i="1"/>
  <c r="N65" i="1"/>
  <c r="J65" i="1" s="1"/>
  <c r="C65" i="1"/>
  <c r="Y64" i="1"/>
  <c r="W64" i="1"/>
  <c r="U64" i="1"/>
  <c r="T64" i="1"/>
  <c r="O64" i="1"/>
  <c r="N64" i="1"/>
  <c r="L64" i="1" s="1"/>
  <c r="M64" i="1"/>
  <c r="K64" i="1"/>
  <c r="C64" i="1"/>
  <c r="Y63" i="1"/>
  <c r="W63" i="1"/>
  <c r="U63" i="1"/>
  <c r="T63" i="1"/>
  <c r="O63" i="1"/>
  <c r="L63" i="1" s="1"/>
  <c r="N63" i="1"/>
  <c r="K63" i="1"/>
  <c r="C63" i="1"/>
  <c r="Y62" i="1"/>
  <c r="W62" i="1"/>
  <c r="U62" i="1"/>
  <c r="T62" i="1"/>
  <c r="O62" i="1"/>
  <c r="N62" i="1"/>
  <c r="M62" i="1"/>
  <c r="J62" i="1"/>
  <c r="H62" i="1"/>
  <c r="F62" i="1"/>
  <c r="C62" i="1"/>
  <c r="Y61" i="1"/>
  <c r="W61" i="1"/>
  <c r="U61" i="1"/>
  <c r="T61" i="1"/>
  <c r="O61" i="1"/>
  <c r="N61" i="1"/>
  <c r="C61" i="1"/>
  <c r="Y60" i="1"/>
  <c r="W60" i="1"/>
  <c r="U60" i="1"/>
  <c r="T60" i="1"/>
  <c r="O60" i="1"/>
  <c r="N60" i="1"/>
  <c r="F60" i="1" s="1"/>
  <c r="M60" i="1"/>
  <c r="L60" i="1"/>
  <c r="K60" i="1"/>
  <c r="J60" i="1"/>
  <c r="C60" i="1"/>
  <c r="Y59" i="1"/>
  <c r="W59" i="1"/>
  <c r="U59" i="1"/>
  <c r="T59" i="1"/>
  <c r="O59" i="1"/>
  <c r="N59" i="1"/>
  <c r="C59" i="1"/>
  <c r="Y58" i="1"/>
  <c r="W58" i="1"/>
  <c r="U58" i="1"/>
  <c r="T58" i="1"/>
  <c r="O58" i="1"/>
  <c r="N58" i="1"/>
  <c r="M58" i="1"/>
  <c r="L58" i="1"/>
  <c r="F58" i="1"/>
  <c r="C58" i="1"/>
  <c r="Y57" i="1"/>
  <c r="W57" i="1"/>
  <c r="U57" i="1"/>
  <c r="T57" i="1"/>
  <c r="O57" i="1"/>
  <c r="N57" i="1"/>
  <c r="C57" i="1"/>
  <c r="Y56" i="1"/>
  <c r="W56" i="1"/>
  <c r="U56" i="1"/>
  <c r="T56" i="1"/>
  <c r="O56" i="1"/>
  <c r="N56" i="1"/>
  <c r="K56" i="1"/>
  <c r="F56" i="1"/>
  <c r="C56" i="1"/>
  <c r="Y55" i="1"/>
  <c r="W55" i="1"/>
  <c r="U55" i="1"/>
  <c r="T55" i="1"/>
  <c r="O55" i="1"/>
  <c r="N55" i="1"/>
  <c r="C55" i="1"/>
  <c r="Y54" i="1"/>
  <c r="W54" i="1"/>
  <c r="U54" i="1"/>
  <c r="T54" i="1"/>
  <c r="O54" i="1"/>
  <c r="N54" i="1"/>
  <c r="C54" i="1"/>
  <c r="Y53" i="1"/>
  <c r="W53" i="1"/>
  <c r="U53" i="1"/>
  <c r="T53" i="1"/>
  <c r="O53" i="1"/>
  <c r="N53" i="1"/>
  <c r="M53" i="1" s="1"/>
  <c r="L53" i="1"/>
  <c r="J53" i="1"/>
  <c r="D53" i="1" s="1"/>
  <c r="F53" i="1"/>
  <c r="Y52" i="1"/>
  <c r="W52" i="1"/>
  <c r="U52" i="1"/>
  <c r="T52" i="1"/>
  <c r="O52" i="1"/>
  <c r="N52" i="1"/>
  <c r="M52" i="1"/>
  <c r="L52" i="1"/>
  <c r="K52" i="1"/>
  <c r="Y51" i="1"/>
  <c r="W51" i="1"/>
  <c r="U51" i="1"/>
  <c r="T51" i="1"/>
  <c r="O51" i="1"/>
  <c r="N51" i="1"/>
  <c r="L51" i="1" s="1"/>
  <c r="M51" i="1"/>
  <c r="J51" i="1"/>
  <c r="H51" i="1"/>
  <c r="D51" i="1"/>
  <c r="V51" i="1" s="1"/>
  <c r="Y50" i="1"/>
  <c r="W50" i="1"/>
  <c r="U50" i="1"/>
  <c r="T50" i="1"/>
  <c r="O50" i="1"/>
  <c r="N50" i="1"/>
  <c r="J50" i="1" s="1"/>
  <c r="M50" i="1"/>
  <c r="K50" i="1"/>
  <c r="K49" i="1" s="1"/>
  <c r="F50" i="1"/>
  <c r="C50" i="1"/>
  <c r="Y49" i="1"/>
  <c r="W49" i="1"/>
  <c r="U49" i="1"/>
  <c r="T49" i="1"/>
  <c r="O49" i="1"/>
  <c r="N49" i="1"/>
  <c r="M49" i="1"/>
  <c r="J49" i="1"/>
  <c r="C49" i="1"/>
  <c r="Y48" i="1"/>
  <c r="W48" i="1"/>
  <c r="U48" i="1"/>
  <c r="T48" i="1"/>
  <c r="O48" i="1"/>
  <c r="N48" i="1"/>
  <c r="L48" i="1" s="1"/>
  <c r="M48" i="1"/>
  <c r="J48" i="1"/>
  <c r="F48" i="1"/>
  <c r="C48" i="1"/>
  <c r="Y47" i="1"/>
  <c r="W47" i="1"/>
  <c r="U47" i="1"/>
  <c r="T47" i="1"/>
  <c r="O47" i="1"/>
  <c r="L47" i="1" s="1"/>
  <c r="N47" i="1"/>
  <c r="C47" i="1"/>
  <c r="Y46" i="1"/>
  <c r="W46" i="1"/>
  <c r="U46" i="1"/>
  <c r="T46" i="1"/>
  <c r="O46" i="1"/>
  <c r="N46" i="1"/>
  <c r="M46" i="1"/>
  <c r="L46" i="1"/>
  <c r="K46" i="1"/>
  <c r="J46" i="1"/>
  <c r="F46" i="1"/>
  <c r="C46" i="1"/>
  <c r="Y45" i="1"/>
  <c r="W45" i="1"/>
  <c r="U45" i="1"/>
  <c r="T45" i="1"/>
  <c r="O45" i="1"/>
  <c r="K45" i="1" s="1"/>
  <c r="N45" i="1"/>
  <c r="J45" i="1"/>
  <c r="C45" i="1"/>
  <c r="Y44" i="1"/>
  <c r="W44" i="1"/>
  <c r="U44" i="1"/>
  <c r="T44" i="1"/>
  <c r="O44" i="1"/>
  <c r="N44" i="1"/>
  <c r="K44" i="1" s="1"/>
  <c r="K43" i="1" s="1"/>
  <c r="M44" i="1"/>
  <c r="C44" i="1"/>
  <c r="Y43" i="1"/>
  <c r="W43" i="1"/>
  <c r="U43" i="1"/>
  <c r="T43" i="1"/>
  <c r="O43" i="1"/>
  <c r="N43" i="1"/>
  <c r="C43" i="1"/>
  <c r="Y42" i="1"/>
  <c r="W42" i="1"/>
  <c r="U42" i="1"/>
  <c r="T42" i="1"/>
  <c r="O42" i="1"/>
  <c r="N42" i="1"/>
  <c r="M42" i="1"/>
  <c r="J42" i="1"/>
  <c r="C42" i="1"/>
  <c r="Y41" i="1"/>
  <c r="W41" i="1"/>
  <c r="U41" i="1"/>
  <c r="T41" i="1"/>
  <c r="O41" i="1"/>
  <c r="N41" i="1"/>
  <c r="C41" i="1"/>
  <c r="Y40" i="1"/>
  <c r="W40" i="1"/>
  <c r="U40" i="1"/>
  <c r="T40" i="1"/>
  <c r="O40" i="1"/>
  <c r="N40" i="1"/>
  <c r="M40" i="1"/>
  <c r="J40" i="1"/>
  <c r="D40" i="1" s="1"/>
  <c r="F40" i="1"/>
  <c r="C40" i="1"/>
  <c r="Y39" i="1"/>
  <c r="W39" i="1"/>
  <c r="U39" i="1"/>
  <c r="T39" i="1"/>
  <c r="O39" i="1"/>
  <c r="N39" i="1"/>
  <c r="M39" i="1" s="1"/>
  <c r="C39" i="1"/>
  <c r="Y38" i="1"/>
  <c r="W38" i="1"/>
  <c r="U38" i="1"/>
  <c r="T38" i="1"/>
  <c r="O38" i="1"/>
  <c r="N38" i="1"/>
  <c r="C38" i="1"/>
  <c r="Y37" i="1"/>
  <c r="W37" i="1"/>
  <c r="U37" i="1"/>
  <c r="T37" i="1"/>
  <c r="O37" i="1"/>
  <c r="N37" i="1"/>
  <c r="M37" i="1" s="1"/>
  <c r="M36" i="1" s="1"/>
  <c r="C37" i="1"/>
  <c r="Y36" i="1"/>
  <c r="W36" i="1"/>
  <c r="U36" i="1"/>
  <c r="T36" i="1"/>
  <c r="O36" i="1"/>
  <c r="N36" i="1"/>
  <c r="C36" i="1"/>
  <c r="Y35" i="1"/>
  <c r="W35" i="1"/>
  <c r="U35" i="1"/>
  <c r="T35" i="1"/>
  <c r="O35" i="1"/>
  <c r="N35" i="1"/>
  <c r="M35" i="1"/>
  <c r="L35" i="1"/>
  <c r="K35" i="1"/>
  <c r="J35" i="1"/>
  <c r="F35" i="1"/>
  <c r="C35" i="1"/>
  <c r="Y34" i="1"/>
  <c r="W34" i="1"/>
  <c r="U34" i="1"/>
  <c r="T34" i="1"/>
  <c r="O34" i="1"/>
  <c r="J34" i="1" s="1"/>
  <c r="N34" i="1"/>
  <c r="K34" i="1" s="1"/>
  <c r="F34" i="1"/>
  <c r="C34" i="1"/>
  <c r="Y33" i="1"/>
  <c r="W33" i="1"/>
  <c r="U33" i="1"/>
  <c r="T33" i="1"/>
  <c r="O33" i="1"/>
  <c r="N33" i="1"/>
  <c r="C33" i="1"/>
  <c r="Y32" i="1"/>
  <c r="W32" i="1"/>
  <c r="U32" i="1"/>
  <c r="T32" i="1"/>
  <c r="O32" i="1"/>
  <c r="N32" i="1"/>
  <c r="M32" i="1"/>
  <c r="L32" i="1"/>
  <c r="K32" i="1"/>
  <c r="J32" i="1"/>
  <c r="F32" i="1"/>
  <c r="C32" i="1"/>
  <c r="Y31" i="1"/>
  <c r="W31" i="1"/>
  <c r="U31" i="1"/>
  <c r="T31" i="1"/>
  <c r="O31" i="1"/>
  <c r="K31" i="1" s="1"/>
  <c r="N31" i="1"/>
  <c r="C31" i="1"/>
  <c r="Y30" i="1"/>
  <c r="W30" i="1"/>
  <c r="U30" i="1"/>
  <c r="T30" i="1"/>
  <c r="O30" i="1"/>
  <c r="N30" i="1"/>
  <c r="M30" i="1" s="1"/>
  <c r="C30" i="1"/>
  <c r="Y29" i="1"/>
  <c r="W29" i="1"/>
  <c r="U29" i="1"/>
  <c r="T29" i="1"/>
  <c r="O29" i="1"/>
  <c r="N29" i="1"/>
  <c r="C29" i="1"/>
  <c r="Y28" i="1"/>
  <c r="W28" i="1"/>
  <c r="U28" i="1"/>
  <c r="T28" i="1"/>
  <c r="O28" i="1"/>
  <c r="N28" i="1"/>
  <c r="M28" i="1" s="1"/>
  <c r="M27" i="1" s="1"/>
  <c r="C28" i="1"/>
  <c r="Y27" i="1"/>
  <c r="W27" i="1"/>
  <c r="U27" i="1"/>
  <c r="T27" i="1"/>
  <c r="O27" i="1"/>
  <c r="N27" i="1"/>
  <c r="H27" i="1"/>
  <c r="C27" i="1"/>
  <c r="Y26" i="1"/>
  <c r="W26" i="1"/>
  <c r="U26" i="1"/>
  <c r="T26" i="1"/>
  <c r="O26" i="1"/>
  <c r="N26" i="1"/>
  <c r="F26" i="1" s="1"/>
  <c r="M26" i="1"/>
  <c r="L26" i="1"/>
  <c r="J26" i="1"/>
  <c r="C26" i="1"/>
  <c r="Y25" i="1"/>
  <c r="W25" i="1"/>
  <c r="U25" i="1"/>
  <c r="T25" i="1"/>
  <c r="O25" i="1"/>
  <c r="N25" i="1"/>
  <c r="C25" i="1"/>
  <c r="Y24" i="1"/>
  <c r="W24" i="1"/>
  <c r="U24" i="1"/>
  <c r="T24" i="1"/>
  <c r="O24" i="1"/>
  <c r="N24" i="1"/>
  <c r="C24" i="1"/>
  <c r="Y23" i="1"/>
  <c r="W23" i="1"/>
  <c r="U23" i="1"/>
  <c r="T23" i="1"/>
  <c r="O23" i="1"/>
  <c r="N23" i="1"/>
  <c r="C23" i="1"/>
  <c r="Y22" i="1"/>
  <c r="W22" i="1"/>
  <c r="U22" i="1"/>
  <c r="T22" i="1"/>
  <c r="O22" i="1"/>
  <c r="N22" i="1"/>
  <c r="C22" i="1"/>
  <c r="Y21" i="1"/>
  <c r="W21" i="1"/>
  <c r="U21" i="1"/>
  <c r="T21" i="1"/>
  <c r="O21" i="1"/>
  <c r="N21" i="1"/>
  <c r="M21" i="1"/>
  <c r="C21" i="1"/>
  <c r="Y20" i="1"/>
  <c r="W20" i="1"/>
  <c r="U20" i="1"/>
  <c r="T20" i="1"/>
  <c r="O20" i="1"/>
  <c r="N20" i="1"/>
  <c r="C20" i="1"/>
  <c r="Y19" i="1"/>
  <c r="W19" i="1"/>
  <c r="U19" i="1"/>
  <c r="T19" i="1"/>
  <c r="O19" i="1"/>
  <c r="N19" i="1"/>
  <c r="K19" i="1"/>
  <c r="J19" i="1"/>
  <c r="C19" i="1"/>
  <c r="Y18" i="1"/>
  <c r="W18" i="1"/>
  <c r="U18" i="1"/>
  <c r="T18" i="1"/>
  <c r="O18" i="1"/>
  <c r="N18" i="1"/>
  <c r="J18" i="1"/>
  <c r="H18" i="1"/>
  <c r="C18" i="1"/>
  <c r="Y17" i="1"/>
  <c r="W17" i="1"/>
  <c r="U17" i="1"/>
  <c r="T17" i="1"/>
  <c r="O17" i="1"/>
  <c r="N17" i="1"/>
  <c r="F17" i="1" s="1"/>
  <c r="C17" i="1"/>
  <c r="Y16" i="1"/>
  <c r="W16" i="1"/>
  <c r="U16" i="1"/>
  <c r="T16" i="1"/>
  <c r="O16" i="1"/>
  <c r="F16" i="1" s="1"/>
  <c r="N16" i="1"/>
  <c r="C16" i="1"/>
  <c r="Y15" i="1"/>
  <c r="W15" i="1"/>
  <c r="U15" i="1"/>
  <c r="T15" i="1"/>
  <c r="O15" i="1"/>
  <c r="N15" i="1"/>
  <c r="J15" i="1" s="1"/>
  <c r="K15" i="1"/>
  <c r="F15" i="1"/>
  <c r="C15" i="1"/>
  <c r="Y14" i="1"/>
  <c r="W14" i="1"/>
  <c r="U14" i="1"/>
  <c r="T14" i="1"/>
  <c r="O14" i="1"/>
  <c r="N14" i="1"/>
  <c r="K14" i="1"/>
  <c r="F14" i="1"/>
  <c r="C14" i="1"/>
  <c r="Y13" i="1"/>
  <c r="W13" i="1"/>
  <c r="U13" i="1"/>
  <c r="T13" i="1"/>
  <c r="O13" i="1"/>
  <c r="N13" i="1"/>
  <c r="M13" i="1"/>
  <c r="L13" i="1"/>
  <c r="K13" i="1"/>
  <c r="J13" i="1"/>
  <c r="F13" i="1"/>
  <c r="C13" i="1"/>
  <c r="Y12" i="1"/>
  <c r="W12" i="1"/>
  <c r="U12" i="1"/>
  <c r="T12" i="1"/>
  <c r="O12" i="1"/>
  <c r="N12" i="1"/>
  <c r="C12" i="1"/>
  <c r="Y11" i="1"/>
  <c r="W11" i="1"/>
  <c r="U11" i="1"/>
  <c r="T11" i="1"/>
  <c r="O11" i="1"/>
  <c r="N11" i="1"/>
  <c r="H11" i="1"/>
  <c r="H10" i="1" s="1"/>
  <c r="C11" i="1"/>
  <c r="Y10" i="1"/>
  <c r="W10" i="1"/>
  <c r="U10" i="1"/>
  <c r="T10" i="1"/>
  <c r="O10" i="1"/>
  <c r="N10" i="1"/>
  <c r="C10" i="1"/>
  <c r="D9" i="1"/>
  <c r="X8" i="1"/>
  <c r="T8" i="1"/>
  <c r="J8" i="1"/>
  <c r="F8" i="1"/>
  <c r="A3" i="1"/>
  <c r="A1" i="1"/>
  <c r="X40" i="1" l="1"/>
  <c r="V40" i="1"/>
  <c r="P40" i="1"/>
  <c r="L12" i="1"/>
  <c r="K21" i="1"/>
  <c r="J21" i="1"/>
  <c r="J20" i="1" s="1"/>
  <c r="F12" i="1"/>
  <c r="F65" i="1"/>
  <c r="H74" i="1"/>
  <c r="F23" i="1"/>
  <c r="L23" i="1"/>
  <c r="L22" i="1" s="1"/>
  <c r="J23" i="1"/>
  <c r="J22" i="1" s="1"/>
  <c r="M25" i="1"/>
  <c r="L25" i="1"/>
  <c r="J25" i="1"/>
  <c r="T185" i="1"/>
  <c r="V8" i="1"/>
  <c r="K18" i="1"/>
  <c r="M19" i="1"/>
  <c r="M18" i="1" s="1"/>
  <c r="L19" i="1"/>
  <c r="D19" i="1" s="1"/>
  <c r="M20" i="1"/>
  <c r="K20" i="1"/>
  <c r="F24" i="1"/>
  <c r="J28" i="1"/>
  <c r="J37" i="1"/>
  <c r="M43" i="1"/>
  <c r="J12" i="1"/>
  <c r="M29" i="1"/>
  <c r="J31" i="1"/>
  <c r="M34" i="1"/>
  <c r="D35" i="1"/>
  <c r="M38" i="1"/>
  <c r="L42" i="1"/>
  <c r="K42" i="1"/>
  <c r="F42" i="1"/>
  <c r="D42" i="1"/>
  <c r="M59" i="1"/>
  <c r="M57" i="1" s="1"/>
  <c r="L59" i="1"/>
  <c r="L57" i="1" s="1"/>
  <c r="K59" i="1"/>
  <c r="J59" i="1"/>
  <c r="F59" i="1"/>
  <c r="X72" i="1"/>
  <c r="F11" i="1"/>
  <c r="J61" i="1"/>
  <c r="M61" i="1"/>
  <c r="F61" i="1"/>
  <c r="V53" i="1"/>
  <c r="P53" i="1"/>
  <c r="X53" i="1"/>
  <c r="F83" i="1"/>
  <c r="L83" i="1"/>
  <c r="K83" i="1"/>
  <c r="M83" i="1"/>
  <c r="J83" i="1"/>
  <c r="L85" i="1"/>
  <c r="M85" i="1"/>
  <c r="K85" i="1"/>
  <c r="J85" i="1"/>
  <c r="F85" i="1"/>
  <c r="V94" i="1"/>
  <c r="X94" i="1"/>
  <c r="P94" i="1"/>
  <c r="J17" i="1"/>
  <c r="J16" i="1" s="1"/>
  <c r="M17" i="1"/>
  <c r="K41" i="1"/>
  <c r="F10" i="1"/>
  <c r="K12" i="1"/>
  <c r="D13" i="1"/>
  <c r="J14" i="1"/>
  <c r="K17" i="1"/>
  <c r="K16" i="1" s="1"/>
  <c r="F21" i="1"/>
  <c r="F20" i="1" s="1"/>
  <c r="L28" i="1"/>
  <c r="L27" i="1" s="1"/>
  <c r="K28" i="1"/>
  <c r="K27" i="1" s="1"/>
  <c r="F28" i="1"/>
  <c r="F27" i="1" s="1"/>
  <c r="D28" i="1"/>
  <c r="K30" i="1"/>
  <c r="K29" i="1" s="1"/>
  <c r="L37" i="1"/>
  <c r="L33" i="1" s="1"/>
  <c r="K37" i="1"/>
  <c r="K33" i="1" s="1"/>
  <c r="F37" i="1"/>
  <c r="K39" i="1"/>
  <c r="F41" i="1"/>
  <c r="J11" i="1"/>
  <c r="K11" i="1"/>
  <c r="M12" i="1"/>
  <c r="L15" i="1"/>
  <c r="D15" i="1" s="1"/>
  <c r="M15" i="1"/>
  <c r="M14" i="1" s="1"/>
  <c r="M16" i="1"/>
  <c r="L17" i="1"/>
  <c r="D17" i="1" s="1"/>
  <c r="F19" i="1"/>
  <c r="F18" i="1" s="1"/>
  <c r="L21" i="1"/>
  <c r="L20" i="1" s="1"/>
  <c r="F22" i="1"/>
  <c r="K23" i="1"/>
  <c r="K22" i="1" s="1"/>
  <c r="F25" i="1"/>
  <c r="F36" i="1"/>
  <c r="M41" i="1"/>
  <c r="J44" i="1"/>
  <c r="J43" i="1" s="1"/>
  <c r="L44" i="1"/>
  <c r="F43" i="1"/>
  <c r="F44" i="1"/>
  <c r="D44" i="1"/>
  <c r="L43" i="1"/>
  <c r="F45" i="1"/>
  <c r="M45" i="1"/>
  <c r="F47" i="1"/>
  <c r="M47" i="1"/>
  <c r="D52" i="1"/>
  <c r="P72" i="1"/>
  <c r="X95" i="1"/>
  <c r="P95" i="1"/>
  <c r="V95" i="1"/>
  <c r="M23" i="1"/>
  <c r="D23" i="1" s="1"/>
  <c r="M24" i="1"/>
  <c r="J30" i="1"/>
  <c r="J29" i="1" s="1"/>
  <c r="L30" i="1"/>
  <c r="D30" i="1" s="1"/>
  <c r="F30" i="1"/>
  <c r="F29" i="1" s="1"/>
  <c r="F31" i="1"/>
  <c r="M31" i="1"/>
  <c r="F33" i="1"/>
  <c r="M33" i="1"/>
  <c r="J39" i="1"/>
  <c r="L39" i="1"/>
  <c r="F38" i="1"/>
  <c r="F39" i="1"/>
  <c r="D39" i="1"/>
  <c r="L41" i="1"/>
  <c r="X51" i="1"/>
  <c r="K55" i="1"/>
  <c r="M55" i="1"/>
  <c r="F55" i="1"/>
  <c r="J87" i="1"/>
  <c r="M87" i="1"/>
  <c r="L87" i="1"/>
  <c r="K87" i="1"/>
  <c r="F87" i="1"/>
  <c r="M56" i="1"/>
  <c r="M54" i="1" s="1"/>
  <c r="L56" i="1"/>
  <c r="L54" i="1" s="1"/>
  <c r="D60" i="1"/>
  <c r="D66" i="1"/>
  <c r="L71" i="1"/>
  <c r="M75" i="1"/>
  <c r="J76" i="1"/>
  <c r="J74" i="1" s="1"/>
  <c r="F76" i="1"/>
  <c r="F75" i="1" s="1"/>
  <c r="K77" i="1"/>
  <c r="J80" i="1"/>
  <c r="L81" i="1"/>
  <c r="K81" i="1"/>
  <c r="D32" i="1"/>
  <c r="D31" i="1" s="1"/>
  <c r="D46" i="1"/>
  <c r="F51" i="1"/>
  <c r="P51" i="1" s="1"/>
  <c r="F57" i="1"/>
  <c r="L62" i="1"/>
  <c r="L61" i="1" s="1"/>
  <c r="K62" i="1"/>
  <c r="K61" i="1" s="1"/>
  <c r="K67" i="1"/>
  <c r="J67" i="1"/>
  <c r="F80" i="1"/>
  <c r="F79" i="1" s="1"/>
  <c r="L31" i="1"/>
  <c r="J33" i="1"/>
  <c r="L45" i="1"/>
  <c r="J47" i="1"/>
  <c r="K48" i="1"/>
  <c r="F49" i="1"/>
  <c r="L50" i="1"/>
  <c r="L38" i="1" s="1"/>
  <c r="F52" i="1"/>
  <c r="K58" i="1"/>
  <c r="K57" i="1" s="1"/>
  <c r="J58" i="1"/>
  <c r="M68" i="1"/>
  <c r="M67" i="1" s="1"/>
  <c r="L68" i="1"/>
  <c r="L67" i="1" s="1"/>
  <c r="M69" i="1"/>
  <c r="F71" i="1"/>
  <c r="K73" i="1"/>
  <c r="K71" i="1" s="1"/>
  <c r="J73" i="1"/>
  <c r="J75" i="1"/>
  <c r="M78" i="1"/>
  <c r="M77" i="1" s="1"/>
  <c r="D78" i="1"/>
  <c r="L78" i="1"/>
  <c r="L77" i="1" s="1"/>
  <c r="M79" i="1"/>
  <c r="D89" i="1"/>
  <c r="K89" i="1"/>
  <c r="M89" i="1"/>
  <c r="L89" i="1"/>
  <c r="M22" i="1"/>
  <c r="K26" i="1"/>
  <c r="K25" i="1" s="1"/>
  <c r="J27" i="1"/>
  <c r="L34" i="1"/>
  <c r="J36" i="1"/>
  <c r="J41" i="1"/>
  <c r="D43" i="1"/>
  <c r="K51" i="1"/>
  <c r="J52" i="1"/>
  <c r="F54" i="1"/>
  <c r="J56" i="1"/>
  <c r="D56" i="1" s="1"/>
  <c r="M63" i="1"/>
  <c r="J64" i="1"/>
  <c r="F64" i="1"/>
  <c r="F63" i="1" s="1"/>
  <c r="L65" i="1"/>
  <c r="K65" i="1"/>
  <c r="F67" i="1"/>
  <c r="K70" i="1"/>
  <c r="K69" i="1" s="1"/>
  <c r="J70" i="1"/>
  <c r="J71" i="1"/>
  <c r="M74" i="1"/>
  <c r="L76" i="1"/>
  <c r="D76" i="1" s="1"/>
  <c r="J77" i="1"/>
  <c r="L80" i="1"/>
  <c r="L74" i="1" s="1"/>
  <c r="J81" i="1"/>
  <c r="M92" i="1"/>
  <c r="M91" i="1" s="1"/>
  <c r="F92" i="1"/>
  <c r="F91" i="1" s="1"/>
  <c r="K92" i="1"/>
  <c r="K74" i="1" s="1"/>
  <c r="J92" i="1"/>
  <c r="J91" i="1" s="1"/>
  <c r="P90" i="1"/>
  <c r="X90" i="1"/>
  <c r="D122" i="1"/>
  <c r="P122" i="1" s="1"/>
  <c r="J121" i="1"/>
  <c r="D88" i="1"/>
  <c r="D87" i="1" s="1"/>
  <c r="M96" i="1"/>
  <c r="L96" i="1"/>
  <c r="M99" i="1"/>
  <c r="M98" i="1" s="1"/>
  <c r="L99" i="1"/>
  <c r="L93" i="1" s="1"/>
  <c r="L111" i="1"/>
  <c r="J111" i="1"/>
  <c r="F111" i="1"/>
  <c r="F112" i="1"/>
  <c r="J116" i="1"/>
  <c r="D116" i="1"/>
  <c r="P116" i="1" s="1"/>
  <c r="L115" i="1"/>
  <c r="M116" i="1"/>
  <c r="M115" i="1" s="1"/>
  <c r="L116" i="1"/>
  <c r="F115" i="1"/>
  <c r="F119" i="1"/>
  <c r="L91" i="1"/>
  <c r="M94" i="1"/>
  <c r="K94" i="1"/>
  <c r="L103" i="1"/>
  <c r="L100" i="1" s="1"/>
  <c r="J103" i="1"/>
  <c r="F103" i="1"/>
  <c r="D108" i="1"/>
  <c r="F113" i="1"/>
  <c r="L114" i="1"/>
  <c r="L113" i="1" s="1"/>
  <c r="K113" i="1"/>
  <c r="M114" i="1"/>
  <c r="M112" i="1" s="1"/>
  <c r="J114" i="1"/>
  <c r="D134" i="1"/>
  <c r="P134" i="1" s="1"/>
  <c r="J133" i="1"/>
  <c r="F182" i="1"/>
  <c r="D82" i="1"/>
  <c r="D84" i="1"/>
  <c r="D86" i="1"/>
  <c r="D97" i="1"/>
  <c r="D96" i="1" s="1"/>
  <c r="L98" i="1"/>
  <c r="J98" i="1"/>
  <c r="J126" i="1"/>
  <c r="L126" i="1"/>
  <c r="L125" i="1" s="1"/>
  <c r="M126" i="1"/>
  <c r="K126" i="1"/>
  <c r="D126" i="1"/>
  <c r="P126" i="1" s="1"/>
  <c r="D105" i="1"/>
  <c r="J120" i="1"/>
  <c r="D120" i="1" s="1"/>
  <c r="L120" i="1"/>
  <c r="L119" i="1" s="1"/>
  <c r="M120" i="1"/>
  <c r="M119" i="1" s="1"/>
  <c r="K120" i="1"/>
  <c r="K112" i="1" s="1"/>
  <c r="D128" i="1"/>
  <c r="P128" i="1" s="1"/>
  <c r="J127" i="1"/>
  <c r="K91" i="1"/>
  <c r="M93" i="1"/>
  <c r="J94" i="1"/>
  <c r="K96" i="1"/>
  <c r="K99" i="1"/>
  <c r="K98" i="1" s="1"/>
  <c r="F100" i="1"/>
  <c r="D102" i="1"/>
  <c r="M104" i="1"/>
  <c r="M100" i="1" s="1"/>
  <c r="K104" i="1"/>
  <c r="K100" i="1" s="1"/>
  <c r="M106" i="1"/>
  <c r="J106" i="1"/>
  <c r="D106" i="1" s="1"/>
  <c r="F106" i="1"/>
  <c r="F107" i="1"/>
  <c r="M107" i="1"/>
  <c r="D107" i="1" s="1"/>
  <c r="M109" i="1"/>
  <c r="K109" i="1"/>
  <c r="J109" i="1"/>
  <c r="D109" i="1" s="1"/>
  <c r="P109" i="1" s="1"/>
  <c r="K117" i="1"/>
  <c r="M125" i="1"/>
  <c r="K125" i="1"/>
  <c r="F125" i="1"/>
  <c r="J138" i="1"/>
  <c r="J131" i="1" s="1"/>
  <c r="L138" i="1"/>
  <c r="J153" i="1"/>
  <c r="D153" i="1" s="1"/>
  <c r="P153" i="1" s="1"/>
  <c r="L153" i="1"/>
  <c r="P159" i="1"/>
  <c r="P171" i="1"/>
  <c r="J101" i="1"/>
  <c r="D115" i="1"/>
  <c r="P115" i="1" s="1"/>
  <c r="F117" i="1"/>
  <c r="J123" i="1"/>
  <c r="L123" i="1"/>
  <c r="F129" i="1"/>
  <c r="J135" i="1"/>
  <c r="L135" i="1"/>
  <c r="F144" i="1"/>
  <c r="M146" i="1"/>
  <c r="K147" i="1"/>
  <c r="K131" i="1" s="1"/>
  <c r="D156" i="1"/>
  <c r="P156" i="1" s="1"/>
  <c r="J165" i="1"/>
  <c r="D165" i="1" s="1"/>
  <c r="P165" i="1" s="1"/>
  <c r="L165" i="1"/>
  <c r="K175" i="1"/>
  <c r="L177" i="1"/>
  <c r="M178" i="1"/>
  <c r="D179" i="1"/>
  <c r="P179" i="1" s="1"/>
  <c r="J115" i="1"/>
  <c r="D118" i="1"/>
  <c r="L127" i="1"/>
  <c r="D127" i="1"/>
  <c r="P127" i="1" s="1"/>
  <c r="D130" i="1"/>
  <c r="K137" i="1"/>
  <c r="D145" i="1"/>
  <c r="P145" i="1" s="1"/>
  <c r="J146" i="1"/>
  <c r="J150" i="1"/>
  <c r="L150" i="1"/>
  <c r="L154" i="1"/>
  <c r="D154" i="1"/>
  <c r="P154" i="1" s="1"/>
  <c r="F156" i="1"/>
  <c r="D160" i="1"/>
  <c r="P160" i="1" s="1"/>
  <c r="D161" i="1"/>
  <c r="P161" i="1" s="1"/>
  <c r="J162" i="1"/>
  <c r="D162" i="1" s="1"/>
  <c r="P162" i="1" s="1"/>
  <c r="L162" i="1"/>
  <c r="L156" i="1" s="1"/>
  <c r="D164" i="1"/>
  <c r="P164" i="1" s="1"/>
  <c r="D173" i="1"/>
  <c r="J173" i="1"/>
  <c r="J174" i="1"/>
  <c r="L174" i="1"/>
  <c r="L173" i="1" s="1"/>
  <c r="F138" i="1"/>
  <c r="F137" i="1" s="1"/>
  <c r="P137" i="1" s="1"/>
  <c r="D142" i="1"/>
  <c r="P142" i="1" s="1"/>
  <c r="D143" i="1"/>
  <c r="P143" i="1" s="1"/>
  <c r="J147" i="1"/>
  <c r="D147" i="1" s="1"/>
  <c r="P147" i="1" s="1"/>
  <c r="L147" i="1"/>
  <c r="L146" i="1" s="1"/>
  <c r="L152" i="1"/>
  <c r="F153" i="1"/>
  <c r="F152" i="1" s="1"/>
  <c r="P152" i="1" s="1"/>
  <c r="J117" i="1"/>
  <c r="L117" i="1"/>
  <c r="J129" i="1"/>
  <c r="L129" i="1"/>
  <c r="F131" i="1"/>
  <c r="M137" i="1"/>
  <c r="K138" i="1"/>
  <c r="K132" i="1" s="1"/>
  <c r="D140" i="1"/>
  <c r="P140" i="1" s="1"/>
  <c r="J144" i="1"/>
  <c r="D144" i="1" s="1"/>
  <c r="P144" i="1" s="1"/>
  <c r="L144" i="1"/>
  <c r="F146" i="1"/>
  <c r="P146" i="1" s="1"/>
  <c r="D149" i="1"/>
  <c r="P149" i="1" s="1"/>
  <c r="D150" i="1"/>
  <c r="K153" i="1"/>
  <c r="K152" i="1" s="1"/>
  <c r="J154" i="1"/>
  <c r="J159" i="1"/>
  <c r="L159" i="1"/>
  <c r="K161" i="1"/>
  <c r="J171" i="1"/>
  <c r="L171" i="1"/>
  <c r="F178" i="1"/>
  <c r="P178" i="1" s="1"/>
  <c r="L121" i="1"/>
  <c r="D121" i="1"/>
  <c r="P121" i="1" s="1"/>
  <c r="D124" i="1"/>
  <c r="J125" i="1"/>
  <c r="D132" i="1"/>
  <c r="P132" i="1" s="1"/>
  <c r="L133" i="1"/>
  <c r="D133" i="1"/>
  <c r="P133" i="1" s="1"/>
  <c r="D136" i="1"/>
  <c r="P136" i="1" s="1"/>
  <c r="J137" i="1"/>
  <c r="M138" i="1"/>
  <c r="M132" i="1" s="1"/>
  <c r="J141" i="1"/>
  <c r="D141" i="1" s="1"/>
  <c r="P141" i="1" s="1"/>
  <c r="L141" i="1"/>
  <c r="L132" i="1" s="1"/>
  <c r="K146" i="1"/>
  <c r="L148" i="1"/>
  <c r="D148" i="1"/>
  <c r="P148" i="1" s="1"/>
  <c r="F150" i="1"/>
  <c r="J152" i="1"/>
  <c r="M153" i="1"/>
  <c r="M152" i="1" s="1"/>
  <c r="K154" i="1"/>
  <c r="J156" i="1"/>
  <c r="D158" i="1"/>
  <c r="P158" i="1" s="1"/>
  <c r="L161" i="1"/>
  <c r="F162" i="1"/>
  <c r="F161" i="1" s="1"/>
  <c r="D166" i="1"/>
  <c r="P166" i="1" s="1"/>
  <c r="D167" i="1"/>
  <c r="P167" i="1" s="1"/>
  <c r="J168" i="1"/>
  <c r="D168" i="1" s="1"/>
  <c r="P168" i="1" s="1"/>
  <c r="L168" i="1"/>
  <c r="L167" i="1" s="1"/>
  <c r="D170" i="1"/>
  <c r="P170" i="1" s="1"/>
  <c r="F174" i="1"/>
  <c r="F173" i="1" s="1"/>
  <c r="F175" i="1"/>
  <c r="P175" i="1" s="1"/>
  <c r="K177" i="1"/>
  <c r="J178" i="1"/>
  <c r="M181" i="1"/>
  <c r="L180" i="1"/>
  <c r="J181" i="1"/>
  <c r="D181" i="1" s="1"/>
  <c r="F180" i="1"/>
  <c r="K181" i="1"/>
  <c r="K180" i="1" s="1"/>
  <c r="X107" i="1" l="1"/>
  <c r="V107" i="1"/>
  <c r="P107" i="1"/>
  <c r="P30" i="1"/>
  <c r="V30" i="1"/>
  <c r="X30" i="1"/>
  <c r="D29" i="1"/>
  <c r="P120" i="1"/>
  <c r="D119" i="1"/>
  <c r="P119" i="1" s="1"/>
  <c r="V56" i="1"/>
  <c r="P56" i="1"/>
  <c r="X56" i="1"/>
  <c r="D55" i="1"/>
  <c r="P76" i="1"/>
  <c r="X76" i="1"/>
  <c r="V76" i="1"/>
  <c r="D75" i="1"/>
  <c r="P17" i="1"/>
  <c r="V17" i="1"/>
  <c r="X17" i="1"/>
  <c r="D16" i="1"/>
  <c r="P87" i="1"/>
  <c r="V87" i="1"/>
  <c r="X87" i="1"/>
  <c r="P31" i="1"/>
  <c r="V31" i="1"/>
  <c r="X31" i="1"/>
  <c r="X23" i="1"/>
  <c r="P23" i="1"/>
  <c r="V23" i="1"/>
  <c r="D22" i="1"/>
  <c r="V19" i="1"/>
  <c r="P19" i="1"/>
  <c r="X19" i="1"/>
  <c r="D18" i="1"/>
  <c r="X96" i="1"/>
  <c r="V96" i="1"/>
  <c r="P96" i="1"/>
  <c r="V15" i="1"/>
  <c r="X15" i="1"/>
  <c r="P15" i="1"/>
  <c r="D14" i="1"/>
  <c r="J167" i="1"/>
  <c r="L137" i="1"/>
  <c r="D174" i="1"/>
  <c r="P174" i="1" s="1"/>
  <c r="J161" i="1"/>
  <c r="D138" i="1"/>
  <c r="P138" i="1" s="1"/>
  <c r="J119" i="1"/>
  <c r="J177" i="1"/>
  <c r="M131" i="1"/>
  <c r="P86" i="1"/>
  <c r="X86" i="1"/>
  <c r="V86" i="1"/>
  <c r="X108" i="1"/>
  <c r="P108" i="1"/>
  <c r="V108" i="1"/>
  <c r="K119" i="1"/>
  <c r="F74" i="1"/>
  <c r="J10" i="1"/>
  <c r="J182" i="1" s="1"/>
  <c r="L16" i="1"/>
  <c r="D68" i="1"/>
  <c r="K36" i="1"/>
  <c r="L55" i="1"/>
  <c r="M11" i="1"/>
  <c r="P118" i="1"/>
  <c r="D117" i="1"/>
  <c r="P117" i="1" s="1"/>
  <c r="K93" i="1"/>
  <c r="P84" i="1"/>
  <c r="X84" i="1"/>
  <c r="V84" i="1"/>
  <c r="D114" i="1"/>
  <c r="J112" i="1"/>
  <c r="J113" i="1"/>
  <c r="D111" i="1"/>
  <c r="P111" i="1" s="1"/>
  <c r="D73" i="1"/>
  <c r="D62" i="1"/>
  <c r="L49" i="1"/>
  <c r="D50" i="1"/>
  <c r="L79" i="1"/>
  <c r="X66" i="1"/>
  <c r="P66" i="1"/>
  <c r="V66" i="1"/>
  <c r="J55" i="1"/>
  <c r="P39" i="1"/>
  <c r="V39" i="1"/>
  <c r="X39" i="1"/>
  <c r="J24" i="1"/>
  <c r="X35" i="1"/>
  <c r="V35" i="1"/>
  <c r="D34" i="1"/>
  <c r="P35" i="1"/>
  <c r="L18" i="1"/>
  <c r="L14" i="1"/>
  <c r="P124" i="1"/>
  <c r="D123" i="1"/>
  <c r="P123" i="1" s="1"/>
  <c r="J132" i="1"/>
  <c r="P173" i="1"/>
  <c r="D101" i="1"/>
  <c r="J100" i="1"/>
  <c r="J93" i="1"/>
  <c r="P105" i="1"/>
  <c r="V105" i="1"/>
  <c r="X105" i="1"/>
  <c r="V82" i="1"/>
  <c r="X82" i="1"/>
  <c r="P82" i="1"/>
  <c r="M113" i="1"/>
  <c r="V78" i="1"/>
  <c r="P78" i="1"/>
  <c r="X78" i="1"/>
  <c r="X60" i="1"/>
  <c r="P60" i="1"/>
  <c r="V60" i="1"/>
  <c r="J54" i="1"/>
  <c r="X52" i="1"/>
  <c r="P52" i="1"/>
  <c r="V52" i="1"/>
  <c r="P44" i="1"/>
  <c r="V44" i="1"/>
  <c r="X44" i="1"/>
  <c r="P28" i="1"/>
  <c r="X28" i="1"/>
  <c r="V28" i="1"/>
  <c r="D85" i="1"/>
  <c r="P42" i="1"/>
  <c r="X42" i="1"/>
  <c r="V42" i="1"/>
  <c r="L10" i="1"/>
  <c r="L182" i="1" s="1"/>
  <c r="J38" i="1"/>
  <c r="P181" i="1"/>
  <c r="D180" i="1"/>
  <c r="P180" i="1" s="1"/>
  <c r="D177" i="1"/>
  <c r="P177" i="1" s="1"/>
  <c r="M180" i="1"/>
  <c r="M177" i="1"/>
  <c r="P150" i="1"/>
  <c r="D131" i="1"/>
  <c r="P131" i="1" s="1"/>
  <c r="P130" i="1"/>
  <c r="D129" i="1"/>
  <c r="P129" i="1" s="1"/>
  <c r="L131" i="1"/>
  <c r="D125" i="1"/>
  <c r="P125" i="1" s="1"/>
  <c r="D104" i="1"/>
  <c r="D103" i="1"/>
  <c r="L112" i="1"/>
  <c r="D92" i="1"/>
  <c r="L75" i="1"/>
  <c r="D70" i="1"/>
  <c r="J69" i="1"/>
  <c r="D64" i="1"/>
  <c r="J63" i="1"/>
  <c r="D58" i="1"/>
  <c r="J57" i="1"/>
  <c r="D26" i="1"/>
  <c r="V46" i="1"/>
  <c r="P46" i="1"/>
  <c r="X46" i="1"/>
  <c r="D45" i="1"/>
  <c r="D80" i="1"/>
  <c r="J79" i="1"/>
  <c r="K54" i="1"/>
  <c r="D37" i="1"/>
  <c r="D33" i="1" s="1"/>
  <c r="P13" i="1"/>
  <c r="X13" i="1"/>
  <c r="V13" i="1"/>
  <c r="D59" i="1"/>
  <c r="D65" i="1"/>
  <c r="M10" i="1"/>
  <c r="M182" i="1" s="1"/>
  <c r="D12" i="1"/>
  <c r="D41" i="1"/>
  <c r="J180" i="1"/>
  <c r="P102" i="1"/>
  <c r="V102" i="1"/>
  <c r="X102" i="1"/>
  <c r="P88" i="1"/>
  <c r="X88" i="1"/>
  <c r="V88" i="1"/>
  <c r="X43" i="1"/>
  <c r="V43" i="1"/>
  <c r="P43" i="1"/>
  <c r="V89" i="1"/>
  <c r="X89" i="1"/>
  <c r="P89" i="1"/>
  <c r="D77" i="1"/>
  <c r="D48" i="1"/>
  <c r="K47" i="1"/>
  <c r="K24" i="1"/>
  <c r="V32" i="1"/>
  <c r="P32" i="1"/>
  <c r="X32" i="1"/>
  <c r="L29" i="1"/>
  <c r="L24" i="1"/>
  <c r="D83" i="1"/>
  <c r="K38" i="1"/>
  <c r="L11" i="1"/>
  <c r="V106" i="1"/>
  <c r="P106" i="1"/>
  <c r="X106" i="1"/>
  <c r="X97" i="1"/>
  <c r="V97" i="1"/>
  <c r="P97" i="1"/>
  <c r="D99" i="1"/>
  <c r="D93" i="1" s="1"/>
  <c r="D81" i="1"/>
  <c r="K10" i="1"/>
  <c r="K182" i="1" s="1"/>
  <c r="D27" i="1"/>
  <c r="L36" i="1"/>
  <c r="D21" i="1"/>
  <c r="D11" i="1"/>
  <c r="X93" i="1" l="1"/>
  <c r="V93" i="1"/>
  <c r="P93" i="1"/>
  <c r="P33" i="1"/>
  <c r="X33" i="1"/>
  <c r="V33" i="1"/>
  <c r="P65" i="1"/>
  <c r="V65" i="1"/>
  <c r="X65" i="1"/>
  <c r="P101" i="1"/>
  <c r="X101" i="1"/>
  <c r="V101" i="1"/>
  <c r="D100" i="1"/>
  <c r="P73" i="1"/>
  <c r="V73" i="1"/>
  <c r="X73" i="1"/>
  <c r="D71" i="1"/>
  <c r="X21" i="1"/>
  <c r="V21" i="1"/>
  <c r="P21" i="1"/>
  <c r="D20" i="1"/>
  <c r="P80" i="1"/>
  <c r="X80" i="1"/>
  <c r="V80" i="1"/>
  <c r="D79" i="1"/>
  <c r="D74" i="1"/>
  <c r="P48" i="1"/>
  <c r="X48" i="1"/>
  <c r="V48" i="1"/>
  <c r="D47" i="1"/>
  <c r="D38" i="1"/>
  <c r="P41" i="1"/>
  <c r="X41" i="1"/>
  <c r="V41" i="1"/>
  <c r="P45" i="1"/>
  <c r="V45" i="1"/>
  <c r="X45" i="1"/>
  <c r="P58" i="1"/>
  <c r="X58" i="1"/>
  <c r="V58" i="1"/>
  <c r="D57" i="1"/>
  <c r="V92" i="1"/>
  <c r="P92" i="1"/>
  <c r="X92" i="1"/>
  <c r="D91" i="1"/>
  <c r="P16" i="1"/>
  <c r="V16" i="1"/>
  <c r="X16" i="1"/>
  <c r="P27" i="1"/>
  <c r="X27" i="1"/>
  <c r="V27" i="1"/>
  <c r="P83" i="1"/>
  <c r="V83" i="1"/>
  <c r="X83" i="1"/>
  <c r="X12" i="1"/>
  <c r="V12" i="1"/>
  <c r="P12" i="1"/>
  <c r="P34" i="1"/>
  <c r="X34" i="1"/>
  <c r="V34" i="1"/>
  <c r="P50" i="1"/>
  <c r="X50" i="1"/>
  <c r="V50" i="1"/>
  <c r="D49" i="1"/>
  <c r="V68" i="1"/>
  <c r="P68" i="1"/>
  <c r="X68" i="1"/>
  <c r="D67" i="1"/>
  <c r="P37" i="1"/>
  <c r="X37" i="1"/>
  <c r="D36" i="1"/>
  <c r="V37" i="1"/>
  <c r="P64" i="1"/>
  <c r="X64" i="1"/>
  <c r="V64" i="1"/>
  <c r="D63" i="1"/>
  <c r="P103" i="1"/>
  <c r="X103" i="1"/>
  <c r="V103" i="1"/>
  <c r="V85" i="1"/>
  <c r="P85" i="1"/>
  <c r="X85" i="1"/>
  <c r="P14" i="1"/>
  <c r="X14" i="1"/>
  <c r="V14" i="1"/>
  <c r="V22" i="1"/>
  <c r="X22" i="1"/>
  <c r="P22" i="1"/>
  <c r="P81" i="1"/>
  <c r="X81" i="1"/>
  <c r="V81" i="1"/>
  <c r="X104" i="1"/>
  <c r="V104" i="1"/>
  <c r="P104" i="1"/>
  <c r="X62" i="1"/>
  <c r="V62" i="1"/>
  <c r="P62" i="1"/>
  <c r="D61" i="1"/>
  <c r="P114" i="1"/>
  <c r="D112" i="1"/>
  <c r="P112" i="1" s="1"/>
  <c r="D113" i="1"/>
  <c r="P113" i="1" s="1"/>
  <c r="D10" i="1"/>
  <c r="P55" i="1"/>
  <c r="X55" i="1"/>
  <c r="V55" i="1"/>
  <c r="P11" i="1"/>
  <c r="X11" i="1"/>
  <c r="V11" i="1"/>
  <c r="X99" i="1"/>
  <c r="V99" i="1"/>
  <c r="P99" i="1"/>
  <c r="D98" i="1"/>
  <c r="P77" i="1"/>
  <c r="X77" i="1"/>
  <c r="V77" i="1"/>
  <c r="V59" i="1"/>
  <c r="P59" i="1"/>
  <c r="X59" i="1"/>
  <c r="X26" i="1"/>
  <c r="V26" i="1"/>
  <c r="P26" i="1"/>
  <c r="D24" i="1"/>
  <c r="D25" i="1"/>
  <c r="P70" i="1"/>
  <c r="X70" i="1"/>
  <c r="V70" i="1"/>
  <c r="D69" i="1"/>
  <c r="P18" i="1"/>
  <c r="V18" i="1"/>
  <c r="X18" i="1"/>
  <c r="V75" i="1"/>
  <c r="P75" i="1"/>
  <c r="X75" i="1"/>
  <c r="D54" i="1"/>
  <c r="X29" i="1"/>
  <c r="V29" i="1"/>
  <c r="P29" i="1"/>
  <c r="P24" i="1" l="1"/>
  <c r="V24" i="1"/>
  <c r="X24" i="1"/>
  <c r="X10" i="1"/>
  <c r="P10" i="1"/>
  <c r="V10" i="1"/>
  <c r="D182" i="1"/>
  <c r="P47" i="1"/>
  <c r="X47" i="1"/>
  <c r="V47" i="1"/>
  <c r="X54" i="1"/>
  <c r="P54" i="1"/>
  <c r="V54" i="1"/>
  <c r="P36" i="1"/>
  <c r="X36" i="1"/>
  <c r="V36" i="1"/>
  <c r="X57" i="1"/>
  <c r="V57" i="1"/>
  <c r="P57" i="1"/>
  <c r="P71" i="1"/>
  <c r="X71" i="1"/>
  <c r="V71" i="1"/>
  <c r="V63" i="1"/>
  <c r="X63" i="1"/>
  <c r="P63" i="1"/>
  <c r="X49" i="1"/>
  <c r="P49" i="1"/>
  <c r="V49" i="1"/>
  <c r="P98" i="1"/>
  <c r="X98" i="1"/>
  <c r="V98" i="1"/>
  <c r="V25" i="1"/>
  <c r="P25" i="1"/>
  <c r="X25" i="1"/>
  <c r="X91" i="1"/>
  <c r="V91" i="1"/>
  <c r="P91" i="1"/>
  <c r="X20" i="1"/>
  <c r="V20" i="1"/>
  <c r="P20" i="1"/>
  <c r="P61" i="1"/>
  <c r="V61" i="1"/>
  <c r="X61" i="1"/>
  <c r="P67" i="1"/>
  <c r="X67" i="1"/>
  <c r="V67" i="1"/>
  <c r="V74" i="1"/>
  <c r="X74" i="1"/>
  <c r="P74" i="1"/>
  <c r="X69" i="1"/>
  <c r="V69" i="1"/>
  <c r="P69" i="1"/>
  <c r="X38" i="1"/>
  <c r="V38" i="1"/>
  <c r="P38" i="1"/>
  <c r="X79" i="1"/>
  <c r="V79" i="1"/>
  <c r="P79" i="1"/>
  <c r="X100" i="1"/>
  <c r="P100" i="1"/>
  <c r="V100" i="1"/>
  <c r="P182" i="1" l="1"/>
  <c r="X182" i="1"/>
  <c r="V1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Ciro Arturo</author>
    <author>Carrera</author>
    <author>JESSICA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integra a la Clave Presupuestal, capture la misma clave que fue asignada en gastos, asigne los necesarios.</t>
        </r>
      </text>
    </comment>
    <comment ref="H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Son los gastos que no se han ejercido y que sabes que se van a reflejar en tus estados financieros posteriores al mes de la información de parametros y los que sabes que ya no se van a ejercer escribe la diferencia en numero negativo</t>
        </r>
      </text>
    </comment>
    <comment ref="O8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JCAS:
Niveles de Cuenta</t>
        </r>
      </text>
    </comment>
    <comment ref="R8" authorId="2" shapeId="0" xr:uid="{00000000-0006-0000-0000-000004000000}">
      <text>
        <r>
          <rPr>
            <sz val="12"/>
            <color indexed="81"/>
            <rFont val="Courier New"/>
            <family val="3"/>
          </rPr>
          <t>1=INMUEBLES
2=MOBILIARIO Y EQUIPO
3=INFRAESTRUCTURA HIDRAULICA
4=INFRAESTRUCTURA DE ALCANTARILLADO
5=INFRAESTRUCTURA DE SANEAMIENTO</t>
        </r>
      </text>
    </comment>
    <comment ref="J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Segregacion del area por Jefaturas, asigne las necesarias</t>
        </r>
      </text>
    </comment>
  </commentList>
</comments>
</file>

<file path=xl/sharedStrings.xml><?xml version="1.0" encoding="utf-8"?>
<sst xmlns="http://schemas.openxmlformats.org/spreadsheetml/2006/main" count="238" uniqueCount="211">
  <si>
    <t>segregacion del area administrativa por unidades de trabajo</t>
  </si>
  <si>
    <t>UNIDADES ADMINISTRATIVAS</t>
  </si>
  <si>
    <t>INVERSIONES</t>
  </si>
  <si>
    <t>FILTROS DE APOYO</t>
  </si>
  <si>
    <t>COG</t>
  </si>
  <si>
    <t>C O N C E P T O</t>
  </si>
  <si>
    <t>Presupuesto 2022</t>
  </si>
  <si>
    <t>JUSTIFICACION: (cite los bienes y el importe correspondiente)</t>
  </si>
  <si>
    <t>Gasto Adicion. y/o Ppto. comprometido</t>
  </si>
  <si>
    <t>NIVEL</t>
  </si>
  <si>
    <t>CUENTAS CON MOVIMIENTO</t>
  </si>
  <si>
    <t>Cta</t>
  </si>
  <si>
    <t>Mascarilla Edo. de result.</t>
  </si>
  <si>
    <t>ADMON</t>
  </si>
  <si>
    <t>COMER</t>
  </si>
  <si>
    <t>TECNICA</t>
  </si>
  <si>
    <t>SANEAM</t>
  </si>
  <si>
    <t>$</t>
  </si>
  <si>
    <t>%</t>
  </si>
  <si>
    <t>50000</t>
  </si>
  <si>
    <t>XX</t>
  </si>
  <si>
    <t>51000</t>
  </si>
  <si>
    <t>51100</t>
  </si>
  <si>
    <t>51101</t>
  </si>
  <si>
    <t>51200</t>
  </si>
  <si>
    <t>51201</t>
  </si>
  <si>
    <t>51300</t>
  </si>
  <si>
    <t>51301</t>
  </si>
  <si>
    <t>51400</t>
  </si>
  <si>
    <t>51401</t>
  </si>
  <si>
    <t>51500</t>
  </si>
  <si>
    <t>51501</t>
  </si>
  <si>
    <t>51900</t>
  </si>
  <si>
    <t>51901</t>
  </si>
  <si>
    <t>52000</t>
  </si>
  <si>
    <t>52100</t>
  </si>
  <si>
    <t>52101</t>
  </si>
  <si>
    <t>52200</t>
  </si>
  <si>
    <t>52201</t>
  </si>
  <si>
    <t>52300</t>
  </si>
  <si>
    <t>52301</t>
  </si>
  <si>
    <t>52900</t>
  </si>
  <si>
    <t>52901</t>
  </si>
  <si>
    <t>53000</t>
  </si>
  <si>
    <t>53100</t>
  </si>
  <si>
    <t>53101</t>
  </si>
  <si>
    <t>53200</t>
  </si>
  <si>
    <t>53201</t>
  </si>
  <si>
    <t>54000</t>
  </si>
  <si>
    <t>54100</t>
  </si>
  <si>
    <t>54101</t>
  </si>
  <si>
    <t>3 PICK UP CUADRILLAS OPER Y 4 CUTRIMOTOS COMER (A LA FECHA SE TIENE 10 VEHICULOS EN MALAS CONDICIONES)</t>
  </si>
  <si>
    <t>54200</t>
  </si>
  <si>
    <t>54201</t>
  </si>
  <si>
    <t>54300</t>
  </si>
  <si>
    <t>54301</t>
  </si>
  <si>
    <t>54400</t>
  </si>
  <si>
    <t>54401</t>
  </si>
  <si>
    <t>54500</t>
  </si>
  <si>
    <t>54501</t>
  </si>
  <si>
    <t>54900</t>
  </si>
  <si>
    <t>54901</t>
  </si>
  <si>
    <t>55000</t>
  </si>
  <si>
    <t>Equipo de cómputo y de tecnología de la información</t>
  </si>
  <si>
    <t>55100</t>
  </si>
  <si>
    <t>55101</t>
  </si>
  <si>
    <t>4 COMPUTADORAS D ESCRITORIO Y 2 IMPRESORAS COLOR</t>
  </si>
  <si>
    <t>56000</t>
  </si>
  <si>
    <t>56100</t>
  </si>
  <si>
    <t>56101</t>
  </si>
  <si>
    <t>56200</t>
  </si>
  <si>
    <t>56201</t>
  </si>
  <si>
    <t>56202</t>
  </si>
  <si>
    <t>56203</t>
  </si>
  <si>
    <t>56300</t>
  </si>
  <si>
    <t>56301</t>
  </si>
  <si>
    <t>56400</t>
  </si>
  <si>
    <t>56401</t>
  </si>
  <si>
    <t>56500</t>
  </si>
  <si>
    <t>56501</t>
  </si>
  <si>
    <t>CAJERO AUTOMATICO Y ENLACE AL SUR DE LA CUIDAD</t>
  </si>
  <si>
    <t>56600</t>
  </si>
  <si>
    <t>56601</t>
  </si>
  <si>
    <t>56700</t>
  </si>
  <si>
    <t>56701</t>
  </si>
  <si>
    <t>56900</t>
  </si>
  <si>
    <t>56901</t>
  </si>
  <si>
    <t>1 CAMION DE VOLTEO, 2 VIBRADOR PARA CONCRETO, 3 GENERADOR LUZ Y BOBCAT</t>
  </si>
  <si>
    <t>56902</t>
  </si>
  <si>
    <t>Sustitucion de equipos de bombeo</t>
  </si>
  <si>
    <t>57000</t>
  </si>
  <si>
    <t>57100</t>
  </si>
  <si>
    <t>57101</t>
  </si>
  <si>
    <t>57200</t>
  </si>
  <si>
    <t>57201</t>
  </si>
  <si>
    <t>57300</t>
  </si>
  <si>
    <t>57301</t>
  </si>
  <si>
    <t>57400</t>
  </si>
  <si>
    <t>57401</t>
  </si>
  <si>
    <t>57500</t>
  </si>
  <si>
    <t>57501</t>
  </si>
  <si>
    <t>57600</t>
  </si>
  <si>
    <t>57601</t>
  </si>
  <si>
    <t>57700</t>
  </si>
  <si>
    <t>57701</t>
  </si>
  <si>
    <t>57800</t>
  </si>
  <si>
    <t>57801</t>
  </si>
  <si>
    <t>57900</t>
  </si>
  <si>
    <t>57901</t>
  </si>
  <si>
    <t>58000</t>
  </si>
  <si>
    <t>58100</t>
  </si>
  <si>
    <t>58101</t>
  </si>
  <si>
    <t>58200</t>
  </si>
  <si>
    <t>58201</t>
  </si>
  <si>
    <t>58300</t>
  </si>
  <si>
    <t>58301</t>
  </si>
  <si>
    <t>HABILITACION DE INSTALACIONES PARA CUMPLIMIENTO LEY DE ARCHIVOS</t>
  </si>
  <si>
    <t>58900</t>
  </si>
  <si>
    <t>58901</t>
  </si>
  <si>
    <t xml:space="preserve">2000 MEDIDORES </t>
  </si>
  <si>
    <t>58902</t>
  </si>
  <si>
    <t>EQUIPO TELEMETRIA Y CONTROL Y CENTRO MANDO</t>
  </si>
  <si>
    <t>58903</t>
  </si>
  <si>
    <t>58904</t>
  </si>
  <si>
    <t>3 MACROMEDIDOR</t>
  </si>
  <si>
    <t>58905</t>
  </si>
  <si>
    <t>58906</t>
  </si>
  <si>
    <t>MOTORES Y BOMBAS POZO 1 Y 4 Y 5 VALVULA CHECK</t>
  </si>
  <si>
    <t>58907</t>
  </si>
  <si>
    <t>1 TANQUE LEVADO 350M3 CARRETERA A CAMARGO</t>
  </si>
  <si>
    <t>58908</t>
  </si>
  <si>
    <t>58909</t>
  </si>
  <si>
    <t>AMPLIACIONES RED AGUA, SECTORIZACION Y GESTION PRESIONES</t>
  </si>
  <si>
    <t>58910</t>
  </si>
  <si>
    <t>AMPLIACIONES RED ALC</t>
  </si>
  <si>
    <t>58911</t>
  </si>
  <si>
    <t>2 BOMBA SUMERGIBLE</t>
  </si>
  <si>
    <t>59000</t>
  </si>
  <si>
    <t>59100</t>
  </si>
  <si>
    <t>59101</t>
  </si>
  <si>
    <t>LICENCIAS Y SOFTWARE Y EQUIPO LECTURA AUTOMATIZADA Y SOFTWARE ATENCION A USUARIOS Y CTOS.</t>
  </si>
  <si>
    <t>59200</t>
  </si>
  <si>
    <t>59201</t>
  </si>
  <si>
    <t>59300</t>
  </si>
  <si>
    <t>59301</t>
  </si>
  <si>
    <t>59400</t>
  </si>
  <si>
    <t>59401</t>
  </si>
  <si>
    <t>59500</t>
  </si>
  <si>
    <t>59501</t>
  </si>
  <si>
    <t>59600</t>
  </si>
  <si>
    <t>59601</t>
  </si>
  <si>
    <t>59700</t>
  </si>
  <si>
    <t>59701</t>
  </si>
  <si>
    <t>59800</t>
  </si>
  <si>
    <t>59801</t>
  </si>
  <si>
    <t>59900</t>
  </si>
  <si>
    <t>59901</t>
  </si>
  <si>
    <t>60000</t>
  </si>
  <si>
    <t>61000</t>
  </si>
  <si>
    <t>61100</t>
  </si>
  <si>
    <t>61101</t>
  </si>
  <si>
    <t>61200</t>
  </si>
  <si>
    <t>61201</t>
  </si>
  <si>
    <t>61300</t>
  </si>
  <si>
    <t>61301</t>
  </si>
  <si>
    <t>61302</t>
  </si>
  <si>
    <t>61303</t>
  </si>
  <si>
    <t>61304</t>
  </si>
  <si>
    <t>61305</t>
  </si>
  <si>
    <t>61306</t>
  </si>
  <si>
    <t>61307</t>
  </si>
  <si>
    <t>61308</t>
  </si>
  <si>
    <t>61400</t>
  </si>
  <si>
    <t>61401</t>
  </si>
  <si>
    <t>61500</t>
  </si>
  <si>
    <t>61501</t>
  </si>
  <si>
    <t>61600</t>
  </si>
  <si>
    <t>61601</t>
  </si>
  <si>
    <t>61700</t>
  </si>
  <si>
    <t>61701</t>
  </si>
  <si>
    <t>61900</t>
  </si>
  <si>
    <t>61901</t>
  </si>
  <si>
    <t>62000</t>
  </si>
  <si>
    <t>62100</t>
  </si>
  <si>
    <t>62101</t>
  </si>
  <si>
    <t>62200</t>
  </si>
  <si>
    <t>62201</t>
  </si>
  <si>
    <t>62300</t>
  </si>
  <si>
    <t>62301</t>
  </si>
  <si>
    <t>62302</t>
  </si>
  <si>
    <t>62303</t>
  </si>
  <si>
    <t>62304</t>
  </si>
  <si>
    <t>62305</t>
  </si>
  <si>
    <t>62400</t>
  </si>
  <si>
    <t>62401</t>
  </si>
  <si>
    <t>62500</t>
  </si>
  <si>
    <t>62501</t>
  </si>
  <si>
    <t>62600</t>
  </si>
  <si>
    <t>62601</t>
  </si>
  <si>
    <t>62700</t>
  </si>
  <si>
    <t>62701</t>
  </si>
  <si>
    <t>62900</t>
  </si>
  <si>
    <t>62901</t>
  </si>
  <si>
    <t>63000</t>
  </si>
  <si>
    <t>63100</t>
  </si>
  <si>
    <t>63101</t>
  </si>
  <si>
    <t>63200</t>
  </si>
  <si>
    <t>63201</t>
  </si>
  <si>
    <t>TOTAL</t>
  </si>
  <si>
    <t xml:space="preserve"> </t>
  </si>
  <si>
    <t>DESEA REVISAR DE NUEVO?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</si>
</sst>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_-;\-* #,##0_-;_-* &quot;-&quot;??_-;_-@_-"/>
    <numFmt numFmtId="166" formatCode="00"/>
    <numFmt numFmtId="167" formatCode="000"/>
    <numFmt numFmtId="168" formatCode="d/mm/yy;@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4"/>
      <color rgb="FF16365C"/>
      <name val="Arial"/>
      <family val="2"/>
    </font>
    <font>
      <u/>
      <sz val="7.5"/>
      <color indexed="12"/>
      <name val="MS Sans Serif"/>
      <family val="2"/>
    </font>
    <font>
      <b/>
      <sz val="12"/>
      <color rgb="FF16365C"/>
      <name val="Arial"/>
      <family val="2"/>
    </font>
    <font>
      <sz val="10"/>
      <color rgb="FF16365C"/>
      <name val="Arial"/>
      <family val="2"/>
    </font>
    <font>
      <sz val="10"/>
      <name val="MS Sans Serif"/>
      <family val="2"/>
    </font>
    <font>
      <b/>
      <sz val="10"/>
      <color rgb="FF16365C"/>
      <name val="Arial"/>
      <family val="2"/>
    </font>
    <font>
      <sz val="11"/>
      <color rgb="FF16365C"/>
      <name val="Arial"/>
      <family val="2"/>
    </font>
    <font>
      <b/>
      <sz val="9"/>
      <color rgb="FF16365C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2"/>
      <color rgb="FF16365C"/>
      <name val="Arial"/>
      <family val="2"/>
    </font>
    <font>
      <sz val="8"/>
      <color rgb="FF16365C"/>
      <name val="Arial"/>
      <family val="2"/>
    </font>
    <font>
      <b/>
      <sz val="8"/>
      <color rgb="FF16365C"/>
      <name val="Arial"/>
      <family val="2"/>
    </font>
    <font>
      <b/>
      <sz val="11"/>
      <color rgb="FF16365C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2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vertical="top"/>
      <protection locked="0"/>
    </xf>
    <xf numFmtId="164" fontId="1" fillId="0" borderId="0"/>
    <xf numFmtId="0" fontId="6" fillId="0" borderId="0"/>
  </cellStyleXfs>
  <cellXfs count="101">
    <xf numFmtId="0" fontId="0" fillId="0" borderId="0" xfId="0"/>
    <xf numFmtId="164" fontId="4" fillId="0" borderId="0" xfId="1" applyNumberFormat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65" fontId="4" fillId="0" borderId="0" xfId="2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165" fontId="5" fillId="0" borderId="0" xfId="2" applyNumberFormat="1" applyFont="1" applyAlignment="1">
      <alignment vertical="center"/>
    </xf>
    <xf numFmtId="0" fontId="1" fillId="0" borderId="0" xfId="3" applyFont="1" applyAlignment="1">
      <alignment vertical="center"/>
    </xf>
    <xf numFmtId="0" fontId="5" fillId="2" borderId="0" xfId="3" applyFont="1" applyFill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7" fillId="0" borderId="0" xfId="3" applyNumberFormat="1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165" fontId="8" fillId="0" borderId="0" xfId="2" applyNumberFormat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164" fontId="5" fillId="2" borderId="0" xfId="3" applyNumberFormat="1" applyFont="1" applyFill="1" applyAlignment="1">
      <alignment vertical="center"/>
    </xf>
    <xf numFmtId="0" fontId="5" fillId="0" borderId="0" xfId="3" applyFont="1" applyAlignment="1">
      <alignment horizontal="center" vertical="center"/>
    </xf>
    <xf numFmtId="166" fontId="7" fillId="3" borderId="1" xfId="2" applyNumberFormat="1" applyFont="1" applyFill="1" applyBorder="1" applyAlignment="1">
      <alignment horizontal="center" vertical="center"/>
    </xf>
    <xf numFmtId="1" fontId="7" fillId="0" borderId="0" xfId="3" applyNumberFormat="1" applyFont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3" borderId="6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4" fillId="5" borderId="4" xfId="3" applyFont="1" applyFill="1" applyBorder="1" applyAlignment="1">
      <alignment horizontal="center" vertical="center" wrapText="1"/>
    </xf>
    <xf numFmtId="168" fontId="7" fillId="3" borderId="8" xfId="2" applyNumberFormat="1" applyFont="1" applyFill="1" applyBorder="1" applyAlignment="1">
      <alignment horizontal="center" vertical="center"/>
    </xf>
    <xf numFmtId="165" fontId="7" fillId="3" borderId="8" xfId="2" applyNumberFormat="1" applyFont="1" applyFill="1" applyBorder="1" applyAlignment="1">
      <alignment horizontal="center" vertical="center"/>
    </xf>
    <xf numFmtId="165" fontId="7" fillId="5" borderId="8" xfId="2" applyNumberFormat="1" applyFont="1" applyFill="1" applyBorder="1" applyAlignment="1">
      <alignment horizontal="center" vertical="center"/>
    </xf>
    <xf numFmtId="10" fontId="7" fillId="5" borderId="8" xfId="3" applyNumberFormat="1" applyFont="1" applyFill="1" applyBorder="1" applyAlignment="1">
      <alignment horizontal="center" vertical="center"/>
    </xf>
    <xf numFmtId="0" fontId="5" fillId="0" borderId="17" xfId="0" quotePrefix="1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164" fontId="8" fillId="0" borderId="17" xfId="2" applyFont="1" applyBorder="1" applyAlignment="1" applyProtection="1">
      <alignment horizontal="right" vertical="center"/>
      <protection locked="0"/>
    </xf>
    <xf numFmtId="165" fontId="13" fillId="0" borderId="17" xfId="2" applyNumberFormat="1" applyFont="1" applyBorder="1" applyAlignment="1" applyProtection="1">
      <alignment horizontal="right" vertical="center"/>
      <protection locked="0"/>
    </xf>
    <xf numFmtId="0" fontId="5" fillId="0" borderId="0" xfId="3" applyFont="1" applyAlignment="1" applyProtection="1">
      <alignment vertical="center"/>
      <protection locked="0"/>
    </xf>
    <xf numFmtId="165" fontId="8" fillId="0" borderId="18" xfId="2" applyNumberFormat="1" applyFont="1" applyBorder="1" applyAlignment="1" applyProtection="1">
      <alignment horizontal="right" vertical="center"/>
      <protection locked="0"/>
    </xf>
    <xf numFmtId="0" fontId="5" fillId="0" borderId="19" xfId="3" applyFont="1" applyBorder="1" applyAlignment="1">
      <alignment horizontal="center" vertical="center"/>
    </xf>
    <xf numFmtId="165" fontId="5" fillId="0" borderId="0" xfId="3" applyNumberFormat="1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5" fontId="5" fillId="0" borderId="22" xfId="2" applyNumberFormat="1" applyFont="1" applyBorder="1" applyAlignment="1">
      <alignment horizontal="right" vertical="center"/>
    </xf>
    <xf numFmtId="10" fontId="5" fillId="0" borderId="23" xfId="3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vertical="center"/>
    </xf>
    <xf numFmtId="10" fontId="5" fillId="0" borderId="24" xfId="3" applyNumberFormat="1" applyFont="1" applyBorder="1" applyAlignment="1">
      <alignment horizontal="right" vertical="center"/>
    </xf>
    <xf numFmtId="0" fontId="1" fillId="0" borderId="0" xfId="3" applyFont="1" applyAlignment="1" applyProtection="1">
      <alignment vertical="center"/>
      <protection locked="0"/>
    </xf>
    <xf numFmtId="0" fontId="5" fillId="0" borderId="18" xfId="0" quotePrefix="1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164" fontId="8" fillId="0" borderId="18" xfId="2" applyFont="1" applyBorder="1" applyAlignment="1" applyProtection="1">
      <alignment horizontal="right" vertical="center"/>
      <protection locked="0"/>
    </xf>
    <xf numFmtId="165" fontId="13" fillId="0" borderId="18" xfId="2" applyNumberFormat="1" applyFont="1" applyBorder="1" applyAlignment="1" applyProtection="1">
      <alignment horizontal="right" vertical="center"/>
      <protection locked="0"/>
    </xf>
    <xf numFmtId="165" fontId="13" fillId="0" borderId="18" xfId="2" applyNumberFormat="1" applyFont="1" applyBorder="1" applyAlignment="1" applyProtection="1">
      <alignment horizontal="center" vertical="center"/>
      <protection locked="0"/>
    </xf>
    <xf numFmtId="164" fontId="8" fillId="6" borderId="18" xfId="2" applyFont="1" applyFill="1" applyBorder="1" applyAlignment="1" applyProtection="1">
      <alignment horizontal="right" vertical="center"/>
      <protection locked="0"/>
    </xf>
    <xf numFmtId="165" fontId="8" fillId="6" borderId="18" xfId="2" applyNumberFormat="1" applyFont="1" applyFill="1" applyBorder="1" applyAlignment="1" applyProtection="1">
      <alignment horizontal="right" vertical="center"/>
      <protection locked="0"/>
    </xf>
    <xf numFmtId="165" fontId="14" fillId="0" borderId="18" xfId="2" applyNumberFormat="1" applyFont="1" applyBorder="1" applyAlignment="1" applyProtection="1">
      <alignment horizontal="center" vertical="center"/>
      <protection locked="0"/>
    </xf>
    <xf numFmtId="165" fontId="13" fillId="0" borderId="18" xfId="2" applyNumberFormat="1" applyFont="1" applyBorder="1" applyAlignment="1" applyProtection="1">
      <alignment horizontal="center" vertical="center" wrapText="1"/>
      <protection locked="0"/>
    </xf>
    <xf numFmtId="0" fontId="5" fillId="0" borderId="25" xfId="0" quotePrefix="1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164" fontId="8" fillId="6" borderId="25" xfId="2" applyFont="1" applyFill="1" applyBorder="1" applyAlignment="1" applyProtection="1">
      <alignment horizontal="right" vertical="center"/>
      <protection locked="0"/>
    </xf>
    <xf numFmtId="0" fontId="15" fillId="3" borderId="8" xfId="3" applyFont="1" applyFill="1" applyBorder="1" applyAlignment="1">
      <alignment vertical="center"/>
    </xf>
    <xf numFmtId="164" fontId="15" fillId="3" borderId="8" xfId="2" applyFont="1" applyFill="1" applyBorder="1" applyAlignment="1">
      <alignment horizontal="right" vertical="center"/>
    </xf>
    <xf numFmtId="165" fontId="15" fillId="3" borderId="8" xfId="2" applyNumberFormat="1" applyFont="1" applyFill="1" applyBorder="1" applyAlignment="1">
      <alignment horizontal="right" vertical="center"/>
    </xf>
    <xf numFmtId="165" fontId="15" fillId="3" borderId="16" xfId="2" applyNumberFormat="1" applyFont="1" applyFill="1" applyBorder="1" applyAlignment="1">
      <alignment horizontal="right" vertical="center"/>
    </xf>
    <xf numFmtId="0" fontId="5" fillId="0" borderId="26" xfId="3" applyFont="1" applyBorder="1" applyAlignment="1">
      <alignment horizontal="center" vertical="center"/>
    </xf>
    <xf numFmtId="165" fontId="7" fillId="3" borderId="8" xfId="2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 vertical="center"/>
    </xf>
    <xf numFmtId="165" fontId="7" fillId="3" borderId="8" xfId="2" applyNumberFormat="1" applyFont="1" applyFill="1" applyBorder="1" applyAlignment="1">
      <alignment vertical="center"/>
    </xf>
    <xf numFmtId="164" fontId="5" fillId="0" borderId="0" xfId="3" applyNumberFormat="1" applyFont="1" applyAlignment="1">
      <alignment vertical="center"/>
    </xf>
    <xf numFmtId="3" fontId="5" fillId="0" borderId="0" xfId="3" applyNumberFormat="1" applyFont="1" applyAlignment="1">
      <alignment horizontal="center" vertical="center"/>
    </xf>
    <xf numFmtId="165" fontId="5" fillId="0" borderId="0" xfId="3" applyNumberFormat="1" applyFont="1" applyAlignment="1">
      <alignment vertical="center"/>
    </xf>
    <xf numFmtId="164" fontId="5" fillId="0" borderId="0" xfId="2" applyFont="1" applyAlignment="1">
      <alignment vertical="center"/>
    </xf>
    <xf numFmtId="1" fontId="5" fillId="0" borderId="0" xfId="3" applyNumberFormat="1" applyFont="1" applyAlignment="1">
      <alignment vertical="center" wrapText="1"/>
    </xf>
    <xf numFmtId="1" fontId="5" fillId="0" borderId="0" xfId="3" applyNumberFormat="1" applyFont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164" fontId="15" fillId="0" borderId="0" xfId="2" applyFont="1" applyAlignment="1">
      <alignment vertical="center" wrapText="1"/>
    </xf>
    <xf numFmtId="165" fontId="9" fillId="0" borderId="0" xfId="3" applyNumberFormat="1" applyFont="1" applyAlignment="1">
      <alignment vertical="center" wrapText="1"/>
    </xf>
    <xf numFmtId="164" fontId="1" fillId="0" borderId="0" xfId="3" applyNumberFormat="1" applyFont="1" applyAlignment="1">
      <alignment vertical="center"/>
    </xf>
    <xf numFmtId="0" fontId="0" fillId="0" borderId="0" xfId="0" applyAlignment="1">
      <alignment vertical="center"/>
    </xf>
    <xf numFmtId="165" fontId="1" fillId="0" borderId="0" xfId="2" applyNumberFormat="1" applyAlignment="1">
      <alignment vertical="center"/>
    </xf>
    <xf numFmtId="0" fontId="1" fillId="0" borderId="0" xfId="3" applyFont="1" applyAlignment="1">
      <alignment horizontal="center" vertical="center"/>
    </xf>
    <xf numFmtId="1" fontId="5" fillId="0" borderId="0" xfId="3" applyNumberFormat="1" applyFont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/>
    </xf>
    <xf numFmtId="167" fontId="4" fillId="5" borderId="3" xfId="3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4" fillId="5" borderId="4" xfId="3" applyFont="1" applyFill="1" applyBorder="1" applyAlignment="1">
      <alignment horizontal="center" vertical="center"/>
    </xf>
    <xf numFmtId="0" fontId="4" fillId="5" borderId="5" xfId="3" applyFont="1" applyFill="1" applyBorder="1" applyAlignment="1">
      <alignment horizontal="center" vertical="center"/>
    </xf>
    <xf numFmtId="0" fontId="4" fillId="5" borderId="1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 wrapText="1"/>
    </xf>
    <xf numFmtId="164" fontId="4" fillId="3" borderId="6" xfId="3" applyNumberFormat="1" applyFont="1" applyFill="1" applyBorder="1" applyAlignment="1">
      <alignment horizontal="center" vertical="center" wrapText="1"/>
    </xf>
    <xf numFmtId="164" fontId="4" fillId="3" borderId="7" xfId="3" applyNumberFormat="1" applyFont="1" applyFill="1" applyBorder="1" applyAlignment="1">
      <alignment horizontal="center" vertical="center" wrapText="1"/>
    </xf>
    <xf numFmtId="164" fontId="4" fillId="3" borderId="14" xfId="3" applyNumberFormat="1" applyFont="1" applyFill="1" applyBorder="1" applyAlignment="1">
      <alignment horizontal="center" vertical="center" wrapText="1"/>
    </xf>
    <xf numFmtId="165" fontId="9" fillId="3" borderId="8" xfId="2" applyNumberFormat="1" applyFont="1" applyFill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3" applyNumberFormat="1" applyFont="1" applyFill="1" applyAlignment="1">
      <alignment horizontal="center" vertical="center"/>
    </xf>
    <xf numFmtId="165" fontId="7" fillId="3" borderId="1" xfId="2" applyNumberFormat="1" applyFont="1" applyFill="1" applyBorder="1" applyAlignment="1">
      <alignment horizontal="center" vertical="center"/>
    </xf>
    <xf numFmtId="1" fontId="2" fillId="4" borderId="0" xfId="3" applyNumberFormat="1" applyFont="1" applyFill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_FORMATO DEL PPTO. 2002  SEPT. 4" xfId="3" xr:uid="{00000000-0005-0000-0000-000003000000}"/>
  </cellStyles>
  <dxfs count="38">
    <dxf>
      <fill>
        <patternFill>
          <bgColor rgb="FFFFFFCC"/>
        </patternFill>
      </fill>
    </dxf>
    <dxf>
      <font>
        <b/>
        <i val="0"/>
      </font>
    </dxf>
    <dxf>
      <font>
        <color theme="4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ont>
        <color theme="4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142836</xdr:colOff>
      <xdr:row>0</xdr:row>
      <xdr:rowOff>0</xdr:rowOff>
    </xdr:from>
    <xdr:to>
      <xdr:col>5</xdr:col>
      <xdr:colOff>925338</xdr:colOff>
      <xdr:row>6</xdr:row>
      <xdr:rowOff>32808</xdr:rowOff>
    </xdr:to>
    <xdr:sp macro="" textlink="">
      <xdr:nvSpPr>
        <xdr:cNvPr id="2" name="AutoShap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 flipH="1">
          <a:off x="12601536" y="0"/>
          <a:ext cx="782502" cy="1299633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 algn="ctr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100000" prstMaterial="legacyPlastic">
          <a:bevelT w="13500" h="13500" prst="angle"/>
          <a:bevelB w="13500" h="13500" prst="angle"/>
        </a:sp3d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Ir a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Indice</a:t>
          </a:r>
        </a:p>
      </xdr:txBody>
    </xdr:sp>
    <xdr:clientData/>
  </xdr:twoCellAnchor>
  <xdr:twoCellAnchor editAs="oneCell">
    <xdr:from>
      <xdr:col>3</xdr:col>
      <xdr:colOff>990600</xdr:colOff>
      <xdr:row>0</xdr:row>
      <xdr:rowOff>95250</xdr:rowOff>
    </xdr:from>
    <xdr:to>
      <xdr:col>4</xdr:col>
      <xdr:colOff>1638300</xdr:colOff>
      <xdr:row>3</xdr:row>
      <xdr:rowOff>95250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00000000-0008-0000-0F00-0000AAD86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952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142875</xdr:colOff>
      <xdr:row>0</xdr:row>
      <xdr:rowOff>104775</xdr:rowOff>
    </xdr:from>
    <xdr:to>
      <xdr:col>2</xdr:col>
      <xdr:colOff>1552575</xdr:colOff>
      <xdr:row>3</xdr:row>
      <xdr:rowOff>171450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F00-0000ABD8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21526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1409700</xdr:colOff>
      <xdr:row>189</xdr:row>
      <xdr:rowOff>47625</xdr:rowOff>
    </xdr:from>
    <xdr:to>
      <xdr:col>2</xdr:col>
      <xdr:colOff>4305300</xdr:colOff>
      <xdr:row>192</xdr:row>
      <xdr:rowOff>66675</xdr:rowOff>
    </xdr:to>
    <xdr:sp macro="" textlink="">
      <xdr:nvSpPr>
        <xdr:cNvPr id="5" name="Cuadro de texto 3">
          <a:extLst>
            <a:ext uri="{FF2B5EF4-FFF2-40B4-BE49-F238E27FC236}">
              <a16:creationId xmlns:a16="http://schemas.microsoft.com/office/drawing/2014/main" id="{6B1D258E-F70E-EFB0-2955-F21503DCFF9F}"/>
            </a:ext>
          </a:extLst>
        </xdr:cNvPr>
        <xdr:cNvSpPr txBox="1"/>
      </xdr:nvSpPr>
      <xdr:spPr>
        <a:xfrm>
          <a:off x="2152650" y="9572625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1410335</xdr:colOff>
      <xdr:row>189</xdr:row>
      <xdr:rowOff>46990</xdr:rowOff>
    </xdr:from>
    <xdr:to>
      <xdr:col>2</xdr:col>
      <xdr:colOff>4267835</xdr:colOff>
      <xdr:row>189</xdr:row>
      <xdr:rowOff>46990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874DA32D-A3D8-7F9C-922A-D998DCA29AB6}"/>
            </a:ext>
          </a:extLst>
        </xdr:cNvPr>
        <xdr:cNvCxnSpPr/>
      </xdr:nvCxnSpPr>
      <xdr:spPr>
        <a:xfrm>
          <a:off x="2153285" y="9571990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5267325</xdr:colOff>
      <xdr:row>189</xdr:row>
      <xdr:rowOff>47625</xdr:rowOff>
    </xdr:from>
    <xdr:to>
      <xdr:col>4</xdr:col>
      <xdr:colOff>971550</xdr:colOff>
      <xdr:row>192</xdr:row>
      <xdr:rowOff>66675</xdr:rowOff>
    </xdr:to>
    <xdr:sp macro="" textlink="">
      <xdr:nvSpPr>
        <xdr:cNvPr id="7" name="Cuadro de texto 1">
          <a:extLst>
            <a:ext uri="{FF2B5EF4-FFF2-40B4-BE49-F238E27FC236}">
              <a16:creationId xmlns:a16="http://schemas.microsoft.com/office/drawing/2014/main" id="{0031D270-A952-FFE2-3E3B-BCED9E1C46D9}"/>
            </a:ext>
          </a:extLst>
        </xdr:cNvPr>
        <xdr:cNvSpPr txBox="1"/>
      </xdr:nvSpPr>
      <xdr:spPr>
        <a:xfrm>
          <a:off x="6010275" y="9572625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5239385</xdr:colOff>
      <xdr:row>189</xdr:row>
      <xdr:rowOff>46990</xdr:rowOff>
    </xdr:from>
    <xdr:to>
      <xdr:col>4</xdr:col>
      <xdr:colOff>905510</xdr:colOff>
      <xdr:row>189</xdr:row>
      <xdr:rowOff>46990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42C9B707-93B9-8B02-5E34-F7E2773D98EA}"/>
            </a:ext>
          </a:extLst>
        </xdr:cNvPr>
        <xdr:cNvCxnSpPr/>
      </xdr:nvCxnSpPr>
      <xdr:spPr>
        <a:xfrm>
          <a:off x="5982335" y="9571990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2257425</xdr:colOff>
      <xdr:row>185</xdr:row>
      <xdr:rowOff>142875</xdr:rowOff>
    </xdr:from>
    <xdr:to>
      <xdr:col>2</xdr:col>
      <xdr:colOff>3622675</xdr:colOff>
      <xdr:row>189</xdr:row>
      <xdr:rowOff>47625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B73E8C4-DA0D-A28E-8929-CFAAF909ED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3" t="24140" r="22607" b="35727"/>
        <a:stretch/>
      </xdr:blipFill>
      <xdr:spPr bwMode="auto">
        <a:xfrm>
          <a:off x="3000375" y="9010650"/>
          <a:ext cx="13652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190500</xdr:colOff>
      <xdr:row>186</xdr:row>
      <xdr:rowOff>114300</xdr:rowOff>
    </xdr:from>
    <xdr:to>
      <xdr:col>4</xdr:col>
      <xdr:colOff>439420</xdr:colOff>
      <xdr:row>188</xdr:row>
      <xdr:rowOff>142875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728067F-2170-2A19-9059-AE102AE3D6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45" t="14911" r="42125" b="78576"/>
        <a:stretch/>
      </xdr:blipFill>
      <xdr:spPr bwMode="auto">
        <a:xfrm>
          <a:off x="6610350" y="9153525"/>
          <a:ext cx="1763395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Proyecto%20de%20Presupuesto%202022%20JCAS%20JMAS%20Ojinaga%206%25%20Incremento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Parametros"/>
      <sheetName val="Indicadores"/>
      <sheetName val="Validación"/>
      <sheetName val="C.N.A."/>
      <sheetName val="Efic. Global"/>
      <sheetName val="m3 valor"/>
      <sheetName val="Evaluacion"/>
      <sheetName val="Concen."/>
      <sheetName val="Edo. Activ."/>
      <sheetName val="Fac-cob"/>
      <sheetName val="PIGOO"/>
      <sheetName val="Balanza Ingresos"/>
      <sheetName val="Balanza Egresos"/>
      <sheetName val="COG"/>
      <sheetName val="Inversiones"/>
      <sheetName val="Creditos"/>
      <sheetName val="Ingresos"/>
      <sheetName val="Usuarios"/>
      <sheetName val="Serv. Med. Dom"/>
      <sheetName val="Serv. Med. Com"/>
      <sheetName val="Serv. Med. ind"/>
      <sheetName val="Serv. Med. Esc"/>
      <sheetName val="Serv. Med. Pub"/>
      <sheetName val="Cuota fija"/>
      <sheetName val="Tarifa"/>
      <sheetName val="Precio de Venta X M3"/>
      <sheetName val="Estructura"/>
      <sheetName val="Empleados"/>
      <sheetName val="Tabulador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Vehiculos"/>
      <sheetName val="POI"/>
      <sheetName val="PASIVOS"/>
      <sheetName val="Analisis de Precios"/>
      <sheetName val="Personal"/>
    </sheetNames>
    <sheetDataSet>
      <sheetData sheetId="0">
        <row r="3">
          <cell r="A3" t="str">
            <v>Presupuesto 2022</v>
          </cell>
        </row>
      </sheetData>
      <sheetData sheetId="1">
        <row r="1">
          <cell r="A1" t="str">
            <v>JUNTA MUNICIPAL DE AGUA Y SANEAMIENTO DE OJINAGA</v>
          </cell>
        </row>
        <row r="10">
          <cell r="B10">
            <v>2022</v>
          </cell>
        </row>
        <row r="12">
          <cell r="B12" t="str">
            <v>Agosto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 t="str">
            <v>01</v>
          </cell>
        </row>
        <row r="3">
          <cell r="A3" t="str">
            <v>10000</v>
          </cell>
          <cell r="B3" t="str">
            <v>SERVICIOS PERSONALES</v>
          </cell>
          <cell r="C3" t="str">
            <v>01</v>
          </cell>
          <cell r="V3">
            <v>1148107.32</v>
          </cell>
        </row>
        <row r="4">
          <cell r="A4" t="str">
            <v>11000</v>
          </cell>
          <cell r="B4" t="str">
            <v>REMUNERACIONES AL PERSONAL DE CARÁCTER PERMANENTE</v>
          </cell>
          <cell r="C4" t="str">
            <v>01</v>
          </cell>
          <cell r="V4">
            <v>449426.4</v>
          </cell>
        </row>
        <row r="5">
          <cell r="A5" t="str">
            <v>11300</v>
          </cell>
          <cell r="B5" t="str">
            <v xml:space="preserve">  Sueldos base al personal permanente</v>
          </cell>
          <cell r="C5" t="str">
            <v>01</v>
          </cell>
          <cell r="V5">
            <v>449426.4</v>
          </cell>
        </row>
        <row r="6">
          <cell r="A6" t="str">
            <v>11301</v>
          </cell>
          <cell r="B6" t="str">
            <v xml:space="preserve">  Sueldos base al personal permanente</v>
          </cell>
          <cell r="C6" t="str">
            <v>01</v>
          </cell>
          <cell r="V6">
            <v>449426.4</v>
          </cell>
        </row>
        <row r="7">
          <cell r="A7" t="str">
            <v>13000</v>
          </cell>
          <cell r="B7" t="str">
            <v>REMUNERACIONES ADICIONALES Y ESPECIALES</v>
          </cell>
          <cell r="C7" t="str">
            <v>01</v>
          </cell>
          <cell r="V7">
            <v>512272.17</v>
          </cell>
        </row>
        <row r="8">
          <cell r="A8" t="str">
            <v>13200</v>
          </cell>
          <cell r="B8" t="str">
            <v xml:space="preserve">  Primas de vacaciones, dominical y gratificación de fin de año</v>
          </cell>
          <cell r="C8" t="str">
            <v>01</v>
          </cell>
          <cell r="V8">
            <v>127881.47</v>
          </cell>
        </row>
        <row r="9">
          <cell r="A9" t="str">
            <v>13201</v>
          </cell>
          <cell r="B9" t="str">
            <v xml:space="preserve">  Gratificación de fin de año</v>
          </cell>
          <cell r="C9" t="str">
            <v>01</v>
          </cell>
          <cell r="V9">
            <v>91020.12</v>
          </cell>
        </row>
        <row r="10">
          <cell r="A10" t="str">
            <v>13202</v>
          </cell>
          <cell r="B10" t="str">
            <v xml:space="preserve">  Prima Vacacional</v>
          </cell>
          <cell r="C10" t="str">
            <v>01</v>
          </cell>
          <cell r="V10">
            <v>36861.35</v>
          </cell>
        </row>
        <row r="11">
          <cell r="A11" t="str">
            <v>13300</v>
          </cell>
          <cell r="B11" t="str">
            <v xml:space="preserve">  Horas extraordinarias</v>
          </cell>
          <cell r="C11" t="str">
            <v>01</v>
          </cell>
          <cell r="V11">
            <v>4.12</v>
          </cell>
        </row>
        <row r="12">
          <cell r="A12" t="str">
            <v>13302</v>
          </cell>
          <cell r="B12" t="str">
            <v xml:space="preserve">  Vacaciones pagadas</v>
          </cell>
          <cell r="C12" t="str">
            <v>01</v>
          </cell>
          <cell r="V12">
            <v>4.12</v>
          </cell>
        </row>
        <row r="13">
          <cell r="A13" t="str">
            <v>13400</v>
          </cell>
          <cell r="B13" t="str">
            <v xml:space="preserve">  Compensaciones</v>
          </cell>
          <cell r="C13" t="str">
            <v>01</v>
          </cell>
          <cell r="V13">
            <v>384386.58</v>
          </cell>
        </row>
        <row r="14">
          <cell r="A14" t="str">
            <v>13401</v>
          </cell>
          <cell r="B14" t="str">
            <v xml:space="preserve">  Compensaciones</v>
          </cell>
          <cell r="C14" t="str">
            <v>01</v>
          </cell>
          <cell r="V14">
            <v>384386.58</v>
          </cell>
        </row>
        <row r="15">
          <cell r="A15" t="str">
            <v>14000</v>
          </cell>
          <cell r="B15" t="str">
            <v>SEGURIDAD SOCIAL</v>
          </cell>
          <cell r="C15" t="str">
            <v>01</v>
          </cell>
          <cell r="V15">
            <v>124400.01</v>
          </cell>
        </row>
        <row r="16">
          <cell r="A16" t="str">
            <v>14100</v>
          </cell>
          <cell r="B16" t="str">
            <v xml:space="preserve">  Aportaciones de seguridad social</v>
          </cell>
          <cell r="C16" t="str">
            <v>01</v>
          </cell>
          <cell r="V16">
            <v>115927.9</v>
          </cell>
        </row>
        <row r="17">
          <cell r="A17" t="str">
            <v>14101</v>
          </cell>
          <cell r="B17" t="str">
            <v xml:space="preserve">  Aportaciones de seguridad social PCE</v>
          </cell>
          <cell r="C17" t="str">
            <v>01</v>
          </cell>
          <cell r="V17">
            <v>51934.75</v>
          </cell>
        </row>
        <row r="18">
          <cell r="A18" t="str">
            <v>14102</v>
          </cell>
          <cell r="B18" t="str">
            <v xml:space="preserve">  Diferencial de Servicio Medico PCE</v>
          </cell>
          <cell r="C18" t="str">
            <v>01</v>
          </cell>
          <cell r="V18">
            <v>63993.15</v>
          </cell>
        </row>
        <row r="19">
          <cell r="A19" t="str">
            <v>14400</v>
          </cell>
          <cell r="B19" t="str">
            <v xml:space="preserve">  Aportaciones para seguros</v>
          </cell>
          <cell r="C19" t="str">
            <v>01</v>
          </cell>
          <cell r="V19">
            <v>8472.11</v>
          </cell>
        </row>
        <row r="20">
          <cell r="A20" t="str">
            <v>14401</v>
          </cell>
          <cell r="B20" t="str">
            <v xml:space="preserve">  Aportaciones para seguros</v>
          </cell>
          <cell r="C20" t="str">
            <v>01</v>
          </cell>
          <cell r="V20">
            <v>8467.99</v>
          </cell>
        </row>
        <row r="21">
          <cell r="A21" t="str">
            <v>14405</v>
          </cell>
          <cell r="B21" t="str">
            <v xml:space="preserve">  Fianzas de Fidelidad</v>
          </cell>
          <cell r="C21" t="str">
            <v>01</v>
          </cell>
          <cell r="V21">
            <v>4.12</v>
          </cell>
        </row>
        <row r="22">
          <cell r="A22" t="str">
            <v>15000</v>
          </cell>
          <cell r="B22" t="str">
            <v>OTRAS PRESTACIONES SOCIALES Y ECONÓMICAS</v>
          </cell>
          <cell r="C22" t="str">
            <v>01</v>
          </cell>
          <cell r="V22">
            <v>62008.74</v>
          </cell>
        </row>
        <row r="23">
          <cell r="A23" t="str">
            <v>15100</v>
          </cell>
          <cell r="B23" t="str">
            <v xml:space="preserve">  Cuotas para el fondo de ahorro y fondo de trabajo</v>
          </cell>
          <cell r="C23" t="str">
            <v>01</v>
          </cell>
          <cell r="V23">
            <v>33202.559999999998</v>
          </cell>
        </row>
        <row r="24">
          <cell r="A24" t="str">
            <v>15101</v>
          </cell>
          <cell r="B24" t="str">
            <v xml:space="preserve">  Cuotas para el fondo de ahorro y fondo de trabajo</v>
          </cell>
          <cell r="C24" t="str">
            <v>01</v>
          </cell>
          <cell r="V24">
            <v>33202.559999999998</v>
          </cell>
        </row>
        <row r="25">
          <cell r="A25" t="str">
            <v>15200</v>
          </cell>
          <cell r="B25" t="str">
            <v xml:space="preserve">  Indemnizaciones</v>
          </cell>
          <cell r="C25" t="str">
            <v>01</v>
          </cell>
          <cell r="V25">
            <v>4.12</v>
          </cell>
        </row>
        <row r="26">
          <cell r="A26" t="str">
            <v>15201</v>
          </cell>
          <cell r="B26" t="str">
            <v xml:space="preserve">  Indemnizaciones</v>
          </cell>
          <cell r="C26" t="str">
            <v>01</v>
          </cell>
          <cell r="V26">
            <v>4.12</v>
          </cell>
        </row>
        <row r="27">
          <cell r="A27" t="str">
            <v>15400</v>
          </cell>
          <cell r="B27" t="str">
            <v xml:space="preserve">  Prestaciones contractuales</v>
          </cell>
          <cell r="C27" t="str">
            <v>01</v>
          </cell>
          <cell r="V27">
            <v>28802.06</v>
          </cell>
        </row>
        <row r="28">
          <cell r="A28" t="str">
            <v>15404</v>
          </cell>
          <cell r="B28" t="str">
            <v xml:space="preserve">  Despensa</v>
          </cell>
          <cell r="C28" t="str">
            <v>01</v>
          </cell>
          <cell r="V28">
            <v>28802.06</v>
          </cell>
        </row>
        <row r="29">
          <cell r="A29" t="str">
            <v>20000</v>
          </cell>
          <cell r="B29" t="str">
            <v>MATERIALES Y SUMINISTROS</v>
          </cell>
          <cell r="C29" t="str">
            <v>01</v>
          </cell>
          <cell r="V29">
            <v>275413.53999999998</v>
          </cell>
        </row>
        <row r="30">
          <cell r="A30" t="str">
            <v>21000</v>
          </cell>
          <cell r="B30" t="str">
            <v>MATERIALES DE ADMINISTRACIÓN, EMISIÓN DE DOCUMENTOS Y ARTÍCULOS OFICIALES</v>
          </cell>
          <cell r="C30" t="str">
            <v>01</v>
          </cell>
          <cell r="V30">
            <v>76097.39</v>
          </cell>
        </row>
        <row r="31">
          <cell r="A31" t="str">
            <v>21100</v>
          </cell>
          <cell r="B31" t="str">
            <v xml:space="preserve">  Materiales, útiles y equipos menores de oficina</v>
          </cell>
          <cell r="C31" t="str">
            <v>01</v>
          </cell>
          <cell r="V31">
            <v>55603.06</v>
          </cell>
        </row>
        <row r="32">
          <cell r="A32" t="str">
            <v>21101</v>
          </cell>
          <cell r="B32" t="str">
            <v xml:space="preserve">  Materiales, útiles y equipos menores de oficina</v>
          </cell>
          <cell r="C32" t="str">
            <v>01</v>
          </cell>
          <cell r="V32">
            <v>55603.06</v>
          </cell>
        </row>
        <row r="33">
          <cell r="A33" t="str">
            <v>21200</v>
          </cell>
          <cell r="B33" t="str">
            <v xml:space="preserve">  Materiales y útiles de impresión y reproducción</v>
          </cell>
          <cell r="C33" t="str">
            <v>01</v>
          </cell>
          <cell r="V33">
            <v>5439.66</v>
          </cell>
        </row>
        <row r="34">
          <cell r="A34" t="str">
            <v>21201</v>
          </cell>
          <cell r="B34" t="str">
            <v xml:space="preserve">  Materiales y útiles de impresión y reproducción</v>
          </cell>
          <cell r="C34" t="str">
            <v>01</v>
          </cell>
          <cell r="V34">
            <v>5439.66</v>
          </cell>
        </row>
        <row r="35">
          <cell r="A35" t="str">
            <v>21600</v>
          </cell>
          <cell r="B35" t="str">
            <v xml:space="preserve">  Material de limpieza</v>
          </cell>
          <cell r="C35" t="str">
            <v>01</v>
          </cell>
          <cell r="V35">
            <v>12754.67</v>
          </cell>
        </row>
        <row r="36">
          <cell r="A36" t="str">
            <v>21601</v>
          </cell>
          <cell r="B36" t="str">
            <v xml:space="preserve">  Material de limpieza</v>
          </cell>
          <cell r="C36" t="str">
            <v>01</v>
          </cell>
          <cell r="V36">
            <v>12754.67</v>
          </cell>
        </row>
        <row r="37">
          <cell r="A37" t="str">
            <v>21800</v>
          </cell>
          <cell r="B37" t="str">
            <v xml:space="preserve">  Materiales para el registro e identificación de bienes y personas</v>
          </cell>
          <cell r="C37" t="str">
            <v>01</v>
          </cell>
          <cell r="V37">
            <v>2300</v>
          </cell>
        </row>
        <row r="38">
          <cell r="A38" t="str">
            <v>21802</v>
          </cell>
          <cell r="B38" t="str">
            <v xml:space="preserve">  Impresiones Oficiales y Formas Valoradas</v>
          </cell>
          <cell r="C38" t="str">
            <v>01</v>
          </cell>
          <cell r="V38">
            <v>2300</v>
          </cell>
        </row>
        <row r="39">
          <cell r="A39" t="str">
            <v>22000</v>
          </cell>
          <cell r="B39" t="str">
            <v>ALIMENTOS Y UTENSILIOS</v>
          </cell>
          <cell r="C39" t="str">
            <v>01</v>
          </cell>
          <cell r="V39">
            <v>63157.78</v>
          </cell>
        </row>
        <row r="40">
          <cell r="A40" t="str">
            <v>22100</v>
          </cell>
          <cell r="B40" t="str">
            <v xml:space="preserve">  Productos alimenticios para personas</v>
          </cell>
          <cell r="C40" t="str">
            <v>01</v>
          </cell>
          <cell r="V40">
            <v>23726.87</v>
          </cell>
        </row>
        <row r="41">
          <cell r="A41" t="str">
            <v>22101</v>
          </cell>
          <cell r="B41" t="str">
            <v xml:space="preserve">  Productos alimenticios para personas</v>
          </cell>
          <cell r="C41" t="str">
            <v>01</v>
          </cell>
          <cell r="V41">
            <v>23726.87</v>
          </cell>
        </row>
        <row r="42">
          <cell r="A42" t="str">
            <v>22300</v>
          </cell>
          <cell r="B42" t="str">
            <v xml:space="preserve">  Utensilios para el servicio de alimentación</v>
          </cell>
          <cell r="C42" t="str">
            <v>01</v>
          </cell>
          <cell r="V42">
            <v>39430.910000000003</v>
          </cell>
        </row>
        <row r="43">
          <cell r="A43" t="str">
            <v>22301</v>
          </cell>
          <cell r="B43" t="str">
            <v xml:space="preserve">  Utensilios para el servicio de alimentación</v>
          </cell>
          <cell r="C43" t="str">
            <v>01</v>
          </cell>
          <cell r="V43">
            <v>39430.910000000003</v>
          </cell>
        </row>
        <row r="44">
          <cell r="A44" t="str">
            <v>26000</v>
          </cell>
          <cell r="B44" t="str">
            <v>COMBUSTIBLES, LUBRICANTES Y ADITIVOS</v>
          </cell>
          <cell r="C44" t="str">
            <v>01</v>
          </cell>
          <cell r="V44">
            <v>43977.16</v>
          </cell>
        </row>
        <row r="45">
          <cell r="A45" t="str">
            <v>26100</v>
          </cell>
          <cell r="B45" t="str">
            <v xml:space="preserve">  Combustibles, lubricantes y aditivos</v>
          </cell>
          <cell r="C45" t="str">
            <v>01</v>
          </cell>
          <cell r="V45">
            <v>43977.16</v>
          </cell>
        </row>
        <row r="46">
          <cell r="A46" t="str">
            <v>26101</v>
          </cell>
          <cell r="B46" t="str">
            <v xml:space="preserve">  Combustibles para maquinaria y equipo de transporte</v>
          </cell>
          <cell r="C46" t="str">
            <v>01</v>
          </cell>
          <cell r="V46">
            <v>43977.16</v>
          </cell>
        </row>
        <row r="47">
          <cell r="A47" t="str">
            <v>26102</v>
          </cell>
          <cell r="B47" t="str">
            <v xml:space="preserve">  Lubricantes y aditivos para maquinaria y equipo de transporte</v>
          </cell>
          <cell r="C47" t="str">
            <v>01</v>
          </cell>
          <cell r="V47">
            <v>0</v>
          </cell>
        </row>
        <row r="48">
          <cell r="A48" t="str">
            <v>29000</v>
          </cell>
          <cell r="B48" t="str">
            <v>HERRAMIENTAS, REFACCIONES Y ACCESORIOS MENORES</v>
          </cell>
          <cell r="C48" t="str">
            <v>01</v>
          </cell>
          <cell r="V48">
            <v>92181.21</v>
          </cell>
        </row>
        <row r="49">
          <cell r="A49" t="str">
            <v>29200</v>
          </cell>
          <cell r="B49" t="str">
            <v xml:space="preserve">  Refacciones y accesorios menores de edificios</v>
          </cell>
          <cell r="C49" t="str">
            <v>01</v>
          </cell>
          <cell r="V49">
            <v>84159.39</v>
          </cell>
        </row>
        <row r="50">
          <cell r="A50" t="str">
            <v>29201</v>
          </cell>
          <cell r="B50" t="str">
            <v xml:space="preserve">  Refacciones y accesorios menores de edificios</v>
          </cell>
          <cell r="C50" t="str">
            <v>01</v>
          </cell>
          <cell r="V50">
            <v>84159.39</v>
          </cell>
        </row>
        <row r="51">
          <cell r="A51" t="str">
            <v>29600</v>
          </cell>
          <cell r="B51" t="str">
            <v xml:space="preserve">  Refacciones y accesorios menores de equipo de transporte</v>
          </cell>
          <cell r="C51" t="str">
            <v>01</v>
          </cell>
          <cell r="V51">
            <v>8021.82</v>
          </cell>
        </row>
        <row r="52">
          <cell r="A52" t="str">
            <v>29601</v>
          </cell>
          <cell r="B52" t="str">
            <v xml:space="preserve">  Refacciones y accesorios menores de maquinaria y equipo de transporte</v>
          </cell>
          <cell r="C52" t="str">
            <v>01</v>
          </cell>
          <cell r="V52">
            <v>8021.82</v>
          </cell>
        </row>
        <row r="53">
          <cell r="A53" t="str">
            <v>30000</v>
          </cell>
          <cell r="B53" t="str">
            <v>SERVICIOS GENERALES</v>
          </cell>
          <cell r="C53" t="str">
            <v>01</v>
          </cell>
          <cell r="V53">
            <v>940037.97</v>
          </cell>
        </row>
        <row r="54">
          <cell r="A54" t="str">
            <v>31000</v>
          </cell>
          <cell r="B54" t="str">
            <v>SERVICIOS BÁSICOS</v>
          </cell>
          <cell r="C54" t="str">
            <v>01</v>
          </cell>
          <cell r="V54">
            <v>180303.17</v>
          </cell>
        </row>
        <row r="55">
          <cell r="A55" t="str">
            <v>31100</v>
          </cell>
          <cell r="B55" t="str">
            <v xml:space="preserve">  Energía eléctrica</v>
          </cell>
          <cell r="C55" t="str">
            <v>01</v>
          </cell>
          <cell r="V55">
            <v>111027.97</v>
          </cell>
        </row>
        <row r="56">
          <cell r="A56" t="str">
            <v>31101</v>
          </cell>
          <cell r="B56" t="str">
            <v xml:space="preserve">  Energía eléctrica</v>
          </cell>
          <cell r="C56" t="str">
            <v>01</v>
          </cell>
          <cell r="V56">
            <v>111027.97</v>
          </cell>
        </row>
        <row r="57">
          <cell r="A57" t="str">
            <v>31200</v>
          </cell>
          <cell r="B57" t="str">
            <v xml:space="preserve">  Gas</v>
          </cell>
          <cell r="C57" t="str">
            <v>01</v>
          </cell>
          <cell r="V57">
            <v>5143.0600000000004</v>
          </cell>
        </row>
        <row r="58">
          <cell r="A58" t="str">
            <v>31201</v>
          </cell>
          <cell r="B58" t="str">
            <v xml:space="preserve">  Gas</v>
          </cell>
          <cell r="C58" t="str">
            <v>01</v>
          </cell>
          <cell r="V58">
            <v>5143.0600000000004</v>
          </cell>
        </row>
        <row r="59">
          <cell r="A59" t="str">
            <v>31300</v>
          </cell>
          <cell r="B59" t="str">
            <v xml:space="preserve">  Agua</v>
          </cell>
          <cell r="C59" t="str">
            <v>01</v>
          </cell>
          <cell r="V59">
            <v>24230</v>
          </cell>
        </row>
        <row r="60">
          <cell r="A60" t="str">
            <v>31301</v>
          </cell>
          <cell r="B60" t="str">
            <v xml:space="preserve">  Agua</v>
          </cell>
          <cell r="C60" t="str">
            <v>01</v>
          </cell>
          <cell r="V60">
            <v>24230</v>
          </cell>
        </row>
        <row r="61">
          <cell r="A61" t="str">
            <v>31400</v>
          </cell>
          <cell r="B61" t="str">
            <v xml:space="preserve">  Telefonía tradicional</v>
          </cell>
          <cell r="C61" t="str">
            <v>01</v>
          </cell>
          <cell r="V61">
            <v>27434.959999999999</v>
          </cell>
        </row>
        <row r="62">
          <cell r="A62" t="str">
            <v>31401</v>
          </cell>
          <cell r="B62" t="str">
            <v xml:space="preserve">  Telefonía tradicional</v>
          </cell>
          <cell r="C62" t="str">
            <v>01</v>
          </cell>
          <cell r="V62">
            <v>27434.959999999999</v>
          </cell>
        </row>
        <row r="63">
          <cell r="A63" t="str">
            <v>31700</v>
          </cell>
          <cell r="B63" t="str">
            <v xml:space="preserve">  Servicios de acceso de Internet, redes y procesamiento de información</v>
          </cell>
          <cell r="C63" t="str">
            <v>01</v>
          </cell>
          <cell r="V63">
            <v>12467.18</v>
          </cell>
        </row>
        <row r="64">
          <cell r="A64" t="str">
            <v>31701</v>
          </cell>
          <cell r="B64" t="str">
            <v xml:space="preserve">  Servicios de acceso de Internet, redes y procesamiento de información</v>
          </cell>
          <cell r="C64" t="str">
            <v>01</v>
          </cell>
          <cell r="V64">
            <v>12467.18</v>
          </cell>
        </row>
        <row r="65">
          <cell r="A65" t="str">
            <v>33000</v>
          </cell>
          <cell r="B65" t="str">
            <v>SERVICIOS PROFESIONALES, CIENTÍFICOS, TÉCNICOS Y OTROS SERVICIOS</v>
          </cell>
          <cell r="C65" t="str">
            <v>01</v>
          </cell>
          <cell r="V65">
            <v>343294.1</v>
          </cell>
        </row>
        <row r="66">
          <cell r="A66" t="str">
            <v>33100</v>
          </cell>
          <cell r="B66" t="str">
            <v xml:space="preserve">  Servicios legales, de contabilidad, auditoría y relacionados</v>
          </cell>
          <cell r="C66" t="str">
            <v>01</v>
          </cell>
          <cell r="V66">
            <v>337894.1</v>
          </cell>
        </row>
        <row r="67">
          <cell r="A67" t="str">
            <v>33101</v>
          </cell>
          <cell r="B67" t="str">
            <v xml:space="preserve">  Servicios legales, de contabilidad, auditoría y relacionados</v>
          </cell>
          <cell r="C67" t="str">
            <v>01</v>
          </cell>
          <cell r="V67">
            <v>337894.1</v>
          </cell>
        </row>
        <row r="68">
          <cell r="A68" t="str">
            <v>33800</v>
          </cell>
          <cell r="B68" t="str">
            <v xml:space="preserve">  Servicios de vigilancia</v>
          </cell>
          <cell r="C68" t="str">
            <v>01</v>
          </cell>
          <cell r="V68">
            <v>5400</v>
          </cell>
        </row>
        <row r="69">
          <cell r="A69" t="str">
            <v>33801</v>
          </cell>
          <cell r="B69" t="str">
            <v xml:space="preserve">  Servicios de vigilancia</v>
          </cell>
          <cell r="C69" t="str">
            <v>01</v>
          </cell>
          <cell r="V69">
            <v>5400</v>
          </cell>
        </row>
        <row r="70">
          <cell r="A70" t="str">
            <v>34000</v>
          </cell>
          <cell r="B70" t="str">
            <v>SERVICIOS FINANCIEROS, BANCARIOS Y COMERCIALES</v>
          </cell>
          <cell r="C70" t="str">
            <v>01</v>
          </cell>
          <cell r="V70">
            <v>230517.65</v>
          </cell>
        </row>
        <row r="71">
          <cell r="A71" t="str">
            <v>34100</v>
          </cell>
          <cell r="B71" t="str">
            <v xml:space="preserve">  Servicios financieros y bancarios</v>
          </cell>
          <cell r="C71" t="str">
            <v>01</v>
          </cell>
          <cell r="V71">
            <v>194805.91</v>
          </cell>
        </row>
        <row r="72">
          <cell r="A72" t="str">
            <v>34101</v>
          </cell>
          <cell r="B72" t="str">
            <v xml:space="preserve">  Servicios financieros y bancarios</v>
          </cell>
          <cell r="C72" t="str">
            <v>01</v>
          </cell>
          <cell r="V72">
            <v>194805.91</v>
          </cell>
        </row>
        <row r="73">
          <cell r="A73" t="str">
            <v>34500</v>
          </cell>
          <cell r="B73" t="str">
            <v xml:space="preserve">  Seguro de bienes patrimoniales</v>
          </cell>
          <cell r="C73" t="str">
            <v>01</v>
          </cell>
          <cell r="V73">
            <v>35711.74</v>
          </cell>
        </row>
        <row r="74">
          <cell r="A74" t="str">
            <v>34501</v>
          </cell>
          <cell r="B74" t="str">
            <v xml:space="preserve">  Seguro de bienes patrimoniales</v>
          </cell>
          <cell r="C74" t="str">
            <v>01</v>
          </cell>
          <cell r="V74">
            <v>35711.74</v>
          </cell>
        </row>
        <row r="75">
          <cell r="A75" t="str">
            <v>35000</v>
          </cell>
          <cell r="B75" t="str">
            <v>SERVICIOS DE INSTALACIÓN, REPARACIÓN, MANTENIMIENTO Y CONSERVACIÓN</v>
          </cell>
          <cell r="C75" t="str">
            <v>01</v>
          </cell>
          <cell r="V75">
            <v>15722.97</v>
          </cell>
        </row>
        <row r="76">
          <cell r="A76" t="str">
            <v>35200</v>
          </cell>
          <cell r="B76" t="str">
            <v xml:space="preserve">  Instalación, reparación y mantenimiento de mobiliario y equipo de administración, educacional y recreativo</v>
          </cell>
          <cell r="C76" t="str">
            <v>01</v>
          </cell>
          <cell r="V76">
            <v>0</v>
          </cell>
        </row>
        <row r="77">
          <cell r="A77" t="str">
            <v>35201</v>
          </cell>
          <cell r="B77" t="str">
            <v xml:space="preserve">  Instalación, reparación y mantenimiento de mobiliario y equipo de administración, educacional y recreativo</v>
          </cell>
          <cell r="C77" t="str">
            <v>01</v>
          </cell>
          <cell r="V77">
            <v>0</v>
          </cell>
        </row>
        <row r="78">
          <cell r="A78" t="str">
            <v>35500</v>
          </cell>
          <cell r="B78" t="str">
            <v xml:space="preserve">  Reparación y mantenimiento de equipo de transporte</v>
          </cell>
          <cell r="C78" t="str">
            <v>01</v>
          </cell>
          <cell r="V78">
            <v>12297.57</v>
          </cell>
        </row>
        <row r="79">
          <cell r="A79" t="str">
            <v>35501</v>
          </cell>
          <cell r="B79" t="str">
            <v xml:space="preserve">  Reparación y mantenimiento de maquinaria y equipo de transporte</v>
          </cell>
          <cell r="C79" t="str">
            <v>01</v>
          </cell>
          <cell r="V79">
            <v>12297.57</v>
          </cell>
        </row>
        <row r="80">
          <cell r="A80" t="str">
            <v>35800</v>
          </cell>
          <cell r="B80" t="str">
            <v xml:space="preserve">  Servicios de limpieza y manejo de desechos</v>
          </cell>
          <cell r="C80" t="str">
            <v>01</v>
          </cell>
          <cell r="V80">
            <v>3425.4</v>
          </cell>
        </row>
        <row r="81">
          <cell r="A81" t="str">
            <v>35801</v>
          </cell>
          <cell r="B81" t="str">
            <v xml:space="preserve">  Servicios de limpieza y manejo de desechos</v>
          </cell>
          <cell r="C81" t="str">
            <v>01</v>
          </cell>
          <cell r="V81">
            <v>3425.4</v>
          </cell>
        </row>
        <row r="82">
          <cell r="A82" t="str">
            <v>37000</v>
          </cell>
          <cell r="B82" t="str">
            <v>SERVICIOS DE TRASLADOS Y VIÁTICOS</v>
          </cell>
          <cell r="C82" t="str">
            <v>01</v>
          </cell>
          <cell r="V82">
            <v>29092.65</v>
          </cell>
        </row>
        <row r="83">
          <cell r="A83" t="str">
            <v>37500</v>
          </cell>
          <cell r="B83" t="str">
            <v xml:space="preserve">  Viáticos en el país</v>
          </cell>
          <cell r="C83" t="str">
            <v>01</v>
          </cell>
          <cell r="V83">
            <v>29092.65</v>
          </cell>
        </row>
        <row r="84">
          <cell r="A84" t="str">
            <v>37501</v>
          </cell>
          <cell r="B84" t="str">
            <v xml:space="preserve">  Viáticos en el país</v>
          </cell>
          <cell r="C84" t="str">
            <v>01</v>
          </cell>
          <cell r="V84">
            <v>29092.65</v>
          </cell>
        </row>
        <row r="85">
          <cell r="A85" t="str">
            <v>38000</v>
          </cell>
          <cell r="B85" t="str">
            <v>SERVICIOS OFICIALES</v>
          </cell>
          <cell r="C85" t="str">
            <v>01</v>
          </cell>
          <cell r="V85">
            <v>12093.09</v>
          </cell>
        </row>
        <row r="86">
          <cell r="A86" t="str">
            <v>38300</v>
          </cell>
          <cell r="B86" t="str">
            <v xml:space="preserve">  Congresos y convenciones</v>
          </cell>
          <cell r="C86" t="str">
            <v>01</v>
          </cell>
          <cell r="V86">
            <v>12093.09</v>
          </cell>
        </row>
        <row r="87">
          <cell r="A87" t="str">
            <v>38301</v>
          </cell>
          <cell r="B87" t="str">
            <v xml:space="preserve">  Congresos y convenciones</v>
          </cell>
          <cell r="C87" t="str">
            <v>01</v>
          </cell>
          <cell r="V87">
            <v>12093.09</v>
          </cell>
        </row>
        <row r="88">
          <cell r="A88" t="str">
            <v>39000</v>
          </cell>
          <cell r="B88" t="str">
            <v>OTROS SERVICIOS GENERALES</v>
          </cell>
          <cell r="C88" t="str">
            <v>01</v>
          </cell>
          <cell r="V88">
            <v>129014.34</v>
          </cell>
        </row>
        <row r="89">
          <cell r="A89" t="str">
            <v>39200</v>
          </cell>
          <cell r="B89" t="str">
            <v xml:space="preserve">  Impuestos y derechos</v>
          </cell>
          <cell r="C89" t="str">
            <v>01</v>
          </cell>
          <cell r="V89">
            <v>129014.34</v>
          </cell>
        </row>
        <row r="90">
          <cell r="A90" t="str">
            <v>39201</v>
          </cell>
          <cell r="B90" t="str">
            <v xml:space="preserve">  Impuestos y derechos</v>
          </cell>
          <cell r="C90" t="str">
            <v>01</v>
          </cell>
          <cell r="V90">
            <v>129014.34</v>
          </cell>
        </row>
        <row r="91">
          <cell r="A91" t="str">
            <v>39900</v>
          </cell>
          <cell r="B91" t="str">
            <v xml:space="preserve">  Otros servicios generales</v>
          </cell>
          <cell r="C91" t="str">
            <v>01</v>
          </cell>
          <cell r="V91">
            <v>0</v>
          </cell>
        </row>
        <row r="92">
          <cell r="A92" t="str">
            <v>39901</v>
          </cell>
          <cell r="B92" t="str">
            <v xml:space="preserve">  Otros servicios generales</v>
          </cell>
          <cell r="C92" t="str">
            <v>01</v>
          </cell>
          <cell r="V92">
            <v>0</v>
          </cell>
        </row>
        <row r="93">
          <cell r="A93" t="str">
            <v>40000</v>
          </cell>
          <cell r="B93" t="str">
            <v>TRANSFERENCIAS, ASIGNACIONES, SUBSIDIOS Y OTRAS AYUDAS</v>
          </cell>
          <cell r="C93" t="str">
            <v>01</v>
          </cell>
          <cell r="V93">
            <v>1140935.95</v>
          </cell>
        </row>
        <row r="94">
          <cell r="A94" t="str">
            <v>42000</v>
          </cell>
          <cell r="B94" t="str">
            <v>TRANSFERENCIAS AL RESTO DEL SECTOR PÚBLICO</v>
          </cell>
          <cell r="C94" t="str">
            <v>01</v>
          </cell>
          <cell r="V94">
            <v>1070056.3500000001</v>
          </cell>
        </row>
        <row r="95">
          <cell r="A95" t="str">
            <v>42200</v>
          </cell>
          <cell r="B95" t="str">
            <v xml:space="preserve">  Transferencias otorgadas para entidades paraestatales empresariales y no financieras</v>
          </cell>
          <cell r="C95" t="str">
            <v>01</v>
          </cell>
          <cell r="V95">
            <v>1070056.3500000001</v>
          </cell>
        </row>
        <row r="96">
          <cell r="A96" t="str">
            <v>42201</v>
          </cell>
          <cell r="B96" t="str">
            <v xml:space="preserve">  5% JCAS - Transferencias otorgadas para entidades paraestatales empresariales y no financieras</v>
          </cell>
          <cell r="C96" t="str">
            <v>01</v>
          </cell>
          <cell r="V96">
            <v>1070056.3500000001</v>
          </cell>
        </row>
        <row r="97">
          <cell r="A97" t="str">
            <v>45000</v>
          </cell>
          <cell r="B97" t="str">
            <v>PENSIONES Y JUBILACIONES</v>
          </cell>
          <cell r="C97" t="str">
            <v>01</v>
          </cell>
          <cell r="V97">
            <v>70879.600000000006</v>
          </cell>
        </row>
        <row r="98">
          <cell r="A98" t="str">
            <v>45100</v>
          </cell>
          <cell r="B98" t="str">
            <v xml:space="preserve">  Pensiones</v>
          </cell>
          <cell r="C98" t="str">
            <v>01</v>
          </cell>
          <cell r="V98">
            <v>70879.600000000006</v>
          </cell>
        </row>
        <row r="99">
          <cell r="A99" t="str">
            <v>45101</v>
          </cell>
          <cell r="B99" t="str">
            <v xml:space="preserve">  Pensiones</v>
          </cell>
          <cell r="C99" t="str">
            <v>01</v>
          </cell>
          <cell r="V99">
            <v>70879.600000000006</v>
          </cell>
        </row>
        <row r="100">
          <cell r="A100" t="str">
            <v>10000</v>
          </cell>
          <cell r="B100" t="str">
            <v>SERVICIOS PERSONALES</v>
          </cell>
          <cell r="C100" t="str">
            <v>02</v>
          </cell>
          <cell r="V100">
            <v>2670041.37</v>
          </cell>
        </row>
        <row r="101">
          <cell r="A101" t="str">
            <v>11000</v>
          </cell>
          <cell r="B101" t="str">
            <v>REMUNERACIONES AL PERSONAL DE CARÁCTER PERMANENTE</v>
          </cell>
          <cell r="C101" t="str">
            <v>02</v>
          </cell>
          <cell r="V101">
            <v>1052318.25</v>
          </cell>
        </row>
        <row r="102">
          <cell r="A102" t="str">
            <v>11300</v>
          </cell>
          <cell r="B102" t="str">
            <v xml:space="preserve">  Sueldos base al personal permanente</v>
          </cell>
          <cell r="C102" t="str">
            <v>02</v>
          </cell>
          <cell r="V102">
            <v>1052318.25</v>
          </cell>
        </row>
        <row r="103">
          <cell r="A103" t="str">
            <v>11301</v>
          </cell>
          <cell r="B103" t="str">
            <v xml:space="preserve">  Sueldos base al personal permanente</v>
          </cell>
          <cell r="C103" t="str">
            <v>02</v>
          </cell>
          <cell r="V103">
            <v>1052318.25</v>
          </cell>
        </row>
        <row r="104">
          <cell r="A104" t="str">
            <v>13000</v>
          </cell>
          <cell r="B104" t="str">
            <v>REMUNERACIONES ADICIONALES Y ESPECIALES</v>
          </cell>
          <cell r="C104" t="str">
            <v>02</v>
          </cell>
          <cell r="V104">
            <v>669655.69999999995</v>
          </cell>
        </row>
        <row r="105">
          <cell r="A105" t="str">
            <v>13200</v>
          </cell>
          <cell r="B105" t="str">
            <v xml:space="preserve">  Primas de vacaciones, dominical y gratificación de fin de año</v>
          </cell>
          <cell r="C105" t="str">
            <v>02</v>
          </cell>
          <cell r="V105">
            <v>221671.06</v>
          </cell>
        </row>
        <row r="106">
          <cell r="A106" t="str">
            <v>13201</v>
          </cell>
          <cell r="B106" t="str">
            <v xml:space="preserve">  Gratificación de fin de año</v>
          </cell>
          <cell r="C106" t="str">
            <v>02</v>
          </cell>
          <cell r="V106">
            <v>170224.17</v>
          </cell>
        </row>
        <row r="107">
          <cell r="A107" t="str">
            <v>13202</v>
          </cell>
          <cell r="B107" t="str">
            <v xml:space="preserve">  Prima Vacacional</v>
          </cell>
          <cell r="C107" t="str">
            <v>02</v>
          </cell>
          <cell r="V107">
            <v>51446.89</v>
          </cell>
        </row>
        <row r="108">
          <cell r="A108" t="str">
            <v>13300</v>
          </cell>
          <cell r="B108" t="str">
            <v xml:space="preserve">  Horas extraordinarias</v>
          </cell>
          <cell r="C108" t="str">
            <v>02</v>
          </cell>
          <cell r="V108">
            <v>4152.88</v>
          </cell>
        </row>
        <row r="109">
          <cell r="A109" t="str">
            <v>13302</v>
          </cell>
          <cell r="B109" t="str">
            <v xml:space="preserve">  Vacaciones pagadas</v>
          </cell>
          <cell r="C109" t="str">
            <v>02</v>
          </cell>
          <cell r="V109">
            <v>4152.88</v>
          </cell>
        </row>
        <row r="110">
          <cell r="A110" t="str">
            <v>13400</v>
          </cell>
          <cell r="B110" t="str">
            <v xml:space="preserve">  Compensaciones</v>
          </cell>
          <cell r="C110" t="str">
            <v>02</v>
          </cell>
          <cell r="V110">
            <v>443831.76</v>
          </cell>
        </row>
        <row r="111">
          <cell r="A111" t="str">
            <v>13401</v>
          </cell>
          <cell r="B111" t="str">
            <v xml:space="preserve">  Compensaciones</v>
          </cell>
          <cell r="C111" t="str">
            <v>02</v>
          </cell>
          <cell r="V111">
            <v>443831.76</v>
          </cell>
        </row>
        <row r="112">
          <cell r="A112" t="str">
            <v>14000</v>
          </cell>
          <cell r="B112" t="str">
            <v>SEGURIDAD SOCIAL</v>
          </cell>
          <cell r="C112" t="str">
            <v>02</v>
          </cell>
          <cell r="V112">
            <v>728205.19</v>
          </cell>
        </row>
        <row r="113">
          <cell r="A113" t="str">
            <v>14100</v>
          </cell>
          <cell r="B113" t="str">
            <v xml:space="preserve">  Aportaciones de seguridad social</v>
          </cell>
          <cell r="C113" t="str">
            <v>02</v>
          </cell>
          <cell r="V113">
            <v>678841.24</v>
          </cell>
        </row>
        <row r="114">
          <cell r="A114" t="str">
            <v>14101</v>
          </cell>
          <cell r="B114" t="str">
            <v xml:space="preserve">  Aportaciones de seguridad social PCE</v>
          </cell>
          <cell r="C114" t="str">
            <v>02</v>
          </cell>
          <cell r="V114">
            <v>300632.75</v>
          </cell>
        </row>
        <row r="115">
          <cell r="A115" t="str">
            <v>14102</v>
          </cell>
          <cell r="B115" t="str">
            <v xml:space="preserve">  Diferencial de Servicio Medico PCE</v>
          </cell>
          <cell r="C115" t="str">
            <v>02</v>
          </cell>
          <cell r="V115">
            <v>378208.49</v>
          </cell>
        </row>
        <row r="116">
          <cell r="A116" t="str">
            <v>14400</v>
          </cell>
          <cell r="B116" t="str">
            <v xml:space="preserve">  Aportaciones para seguros</v>
          </cell>
          <cell r="C116" t="str">
            <v>02</v>
          </cell>
          <cell r="V116">
            <v>49363.95</v>
          </cell>
        </row>
        <row r="117">
          <cell r="A117" t="str">
            <v>14401</v>
          </cell>
          <cell r="B117" t="str">
            <v xml:space="preserve">  Aportaciones para seguros</v>
          </cell>
          <cell r="C117" t="str">
            <v>02</v>
          </cell>
          <cell r="V117">
            <v>49359.83</v>
          </cell>
        </row>
        <row r="118">
          <cell r="A118" t="str">
            <v>14405</v>
          </cell>
          <cell r="B118" t="str">
            <v xml:space="preserve">  Fianzas de Fidelidad</v>
          </cell>
          <cell r="C118" t="str">
            <v>02</v>
          </cell>
          <cell r="V118">
            <v>4.12</v>
          </cell>
        </row>
        <row r="119">
          <cell r="A119" t="str">
            <v>15000</v>
          </cell>
          <cell r="B119" t="str">
            <v>OTRAS PRESTACIONES SOCIALES Y ECONÓMICAS</v>
          </cell>
          <cell r="C119" t="str">
            <v>02</v>
          </cell>
          <cell r="V119">
            <v>219862.23</v>
          </cell>
        </row>
        <row r="120">
          <cell r="A120" t="str">
            <v>15100</v>
          </cell>
          <cell r="B120" t="str">
            <v xml:space="preserve">  Cuotas para el fondo de ahorro y fondo de trabajo</v>
          </cell>
          <cell r="C120" t="str">
            <v>02</v>
          </cell>
          <cell r="V120">
            <v>53616.05</v>
          </cell>
        </row>
        <row r="121">
          <cell r="A121" t="str">
            <v>15101</v>
          </cell>
          <cell r="B121" t="str">
            <v xml:space="preserve">  Cuotas para el fondo de ahorro y fondo de trabajo</v>
          </cell>
          <cell r="C121" t="str">
            <v>02</v>
          </cell>
          <cell r="V121">
            <v>53616.05</v>
          </cell>
        </row>
        <row r="122">
          <cell r="A122" t="str">
            <v>15200</v>
          </cell>
          <cell r="B122" t="str">
            <v xml:space="preserve">  Indemnizaciones</v>
          </cell>
          <cell r="C122" t="str">
            <v>02</v>
          </cell>
          <cell r="V122">
            <v>4.12</v>
          </cell>
        </row>
        <row r="123">
          <cell r="A123" t="str">
            <v>15201</v>
          </cell>
          <cell r="B123" t="str">
            <v xml:space="preserve">  Indemnizaciones</v>
          </cell>
          <cell r="C123" t="str">
            <v>02</v>
          </cell>
          <cell r="V123">
            <v>4.12</v>
          </cell>
        </row>
        <row r="124">
          <cell r="A124" t="str">
            <v>15400</v>
          </cell>
          <cell r="B124" t="str">
            <v xml:space="preserve">  Prestaciones contractuales</v>
          </cell>
          <cell r="C124" t="str">
            <v>02</v>
          </cell>
          <cell r="V124">
            <v>166242.06</v>
          </cell>
        </row>
        <row r="125">
          <cell r="A125" t="str">
            <v>15404</v>
          </cell>
          <cell r="B125" t="str">
            <v xml:space="preserve">  Despensa</v>
          </cell>
          <cell r="C125" t="str">
            <v>02</v>
          </cell>
          <cell r="V125">
            <v>166242.06</v>
          </cell>
        </row>
        <row r="126">
          <cell r="A126" t="str">
            <v>20000</v>
          </cell>
          <cell r="B126" t="str">
            <v>MATERIALES Y SUMINISTROS</v>
          </cell>
          <cell r="C126" t="str">
            <v>02</v>
          </cell>
          <cell r="V126">
            <v>301076.73</v>
          </cell>
        </row>
        <row r="127">
          <cell r="A127" t="str">
            <v>21000</v>
          </cell>
          <cell r="B127" t="str">
            <v>MATERIALES DE ADMINISTRACIÓN, EMISIÓN DE DOCUMENTOS Y ARTÍCULOS OFICIALES</v>
          </cell>
          <cell r="C127" t="str">
            <v>02</v>
          </cell>
          <cell r="V127">
            <v>85445.63</v>
          </cell>
        </row>
        <row r="128">
          <cell r="A128" t="str">
            <v>21100</v>
          </cell>
          <cell r="B128" t="str">
            <v xml:space="preserve">  Materiales, útiles y equipos menores de oficina</v>
          </cell>
          <cell r="C128" t="str">
            <v>02</v>
          </cell>
          <cell r="V128">
            <v>17025.330000000002</v>
          </cell>
        </row>
        <row r="129">
          <cell r="A129" t="str">
            <v>21101</v>
          </cell>
          <cell r="B129" t="str">
            <v xml:space="preserve">  Materiales, útiles y equipos menores de oficina</v>
          </cell>
          <cell r="C129" t="str">
            <v>02</v>
          </cell>
          <cell r="V129">
            <v>17025.330000000002</v>
          </cell>
        </row>
        <row r="130">
          <cell r="A130" t="str">
            <v>21200</v>
          </cell>
          <cell r="B130" t="str">
            <v xml:space="preserve">  Materiales y útiles de impresión y reproducción</v>
          </cell>
          <cell r="C130" t="str">
            <v>02</v>
          </cell>
          <cell r="V130">
            <v>4564.8500000000004</v>
          </cell>
        </row>
        <row r="131">
          <cell r="A131" t="str">
            <v>21201</v>
          </cell>
          <cell r="B131" t="str">
            <v xml:space="preserve">  Materiales y útiles de impresión y reproducción</v>
          </cell>
          <cell r="C131" t="str">
            <v>02</v>
          </cell>
          <cell r="V131">
            <v>4564.8500000000004</v>
          </cell>
        </row>
        <row r="132">
          <cell r="A132" t="str">
            <v>21800</v>
          </cell>
          <cell r="B132" t="str">
            <v xml:space="preserve">  Materiales para el registro e identificación de bienes y personas</v>
          </cell>
          <cell r="C132" t="str">
            <v>02</v>
          </cell>
          <cell r="V132">
            <v>63855.45</v>
          </cell>
        </row>
        <row r="133">
          <cell r="A133" t="str">
            <v>21802</v>
          </cell>
          <cell r="B133" t="str">
            <v xml:space="preserve">  Impresiones Oficiales y Formas Valoradas</v>
          </cell>
          <cell r="C133" t="str">
            <v>02</v>
          </cell>
          <cell r="V133">
            <v>63855.45</v>
          </cell>
        </row>
        <row r="134">
          <cell r="A134" t="str">
            <v>22000</v>
          </cell>
          <cell r="B134" t="str">
            <v>ALIMENTOS Y UTENSILIOS</v>
          </cell>
          <cell r="C134" t="str">
            <v>02</v>
          </cell>
          <cell r="V134">
            <v>0</v>
          </cell>
        </row>
        <row r="135">
          <cell r="A135" t="str">
            <v>22100</v>
          </cell>
          <cell r="B135" t="str">
            <v xml:space="preserve">  Productos alimenticios para personas</v>
          </cell>
          <cell r="C135" t="str">
            <v>02</v>
          </cell>
          <cell r="V135">
            <v>0</v>
          </cell>
        </row>
        <row r="136">
          <cell r="A136" t="str">
            <v>22101</v>
          </cell>
          <cell r="B136" t="str">
            <v xml:space="preserve">  Productos alimenticios para personas</v>
          </cell>
          <cell r="C136" t="str">
            <v>02</v>
          </cell>
          <cell r="V136">
            <v>0</v>
          </cell>
        </row>
        <row r="137">
          <cell r="A137" t="str">
            <v>26000</v>
          </cell>
          <cell r="B137" t="str">
            <v>COMBUSTIBLES, LUBRICANTES Y ADITIVOS</v>
          </cell>
          <cell r="C137" t="str">
            <v>02</v>
          </cell>
          <cell r="V137">
            <v>141071.01999999999</v>
          </cell>
        </row>
        <row r="138">
          <cell r="A138" t="str">
            <v>26100</v>
          </cell>
          <cell r="B138" t="str">
            <v xml:space="preserve">  Combustibles, lubricantes y aditivos</v>
          </cell>
          <cell r="C138" t="str">
            <v>02</v>
          </cell>
          <cell r="V138">
            <v>141071.01999999999</v>
          </cell>
        </row>
        <row r="139">
          <cell r="A139" t="str">
            <v>26101</v>
          </cell>
          <cell r="B139" t="str">
            <v xml:space="preserve">  Combustibles para maquinaria y equipo de transporte</v>
          </cell>
          <cell r="C139" t="str">
            <v>02</v>
          </cell>
          <cell r="V139">
            <v>141071.01999999999</v>
          </cell>
        </row>
        <row r="140">
          <cell r="A140" t="str">
            <v>26102</v>
          </cell>
          <cell r="B140" t="str">
            <v xml:space="preserve">  Lubricantes y aditivos para maquinaria y equipo de transporte</v>
          </cell>
          <cell r="C140" t="str">
            <v>02</v>
          </cell>
          <cell r="V140">
            <v>0</v>
          </cell>
        </row>
        <row r="141">
          <cell r="A141" t="str">
            <v>27000</v>
          </cell>
          <cell r="B141" t="str">
            <v>VESTUARIO, BLANCOS, PRENDAS DE PROTECCIÓN Y ARTÍCULOS DEPORTIVOS</v>
          </cell>
          <cell r="C141" t="str">
            <v>02</v>
          </cell>
          <cell r="V141">
            <v>19986.77</v>
          </cell>
        </row>
        <row r="142">
          <cell r="A142" t="str">
            <v>27100</v>
          </cell>
          <cell r="B142" t="str">
            <v xml:space="preserve">  Vestuario y uniformes</v>
          </cell>
          <cell r="C142" t="str">
            <v>02</v>
          </cell>
          <cell r="V142">
            <v>19986.77</v>
          </cell>
        </row>
        <row r="143">
          <cell r="A143" t="str">
            <v>27101</v>
          </cell>
          <cell r="B143" t="str">
            <v xml:space="preserve">  Vestuario y uniformes</v>
          </cell>
          <cell r="C143" t="str">
            <v>02</v>
          </cell>
          <cell r="V143">
            <v>19986.77</v>
          </cell>
        </row>
        <row r="144">
          <cell r="A144" t="str">
            <v>29000</v>
          </cell>
          <cell r="B144" t="str">
            <v>HERRAMIENTAS, REFACCIONES Y ACCESORIOS MENORES</v>
          </cell>
          <cell r="C144" t="str">
            <v>02</v>
          </cell>
          <cell r="V144">
            <v>54573.31</v>
          </cell>
        </row>
        <row r="145">
          <cell r="A145" t="str">
            <v>29100</v>
          </cell>
          <cell r="B145" t="str">
            <v xml:space="preserve">  Herramientas menores</v>
          </cell>
          <cell r="C145" t="str">
            <v>02</v>
          </cell>
          <cell r="V145">
            <v>2986.97</v>
          </cell>
        </row>
        <row r="146">
          <cell r="A146" t="str">
            <v>29101</v>
          </cell>
          <cell r="B146" t="str">
            <v xml:space="preserve">  Herramientas menores</v>
          </cell>
          <cell r="C146" t="str">
            <v>02</v>
          </cell>
          <cell r="V146">
            <v>2986.97</v>
          </cell>
        </row>
        <row r="147">
          <cell r="A147" t="str">
            <v>29400</v>
          </cell>
          <cell r="B147" t="str">
            <v xml:space="preserve">  Refacciones y accesorios menores de equipo de cómputo y tecnologías de la información</v>
          </cell>
          <cell r="C147" t="str">
            <v>02</v>
          </cell>
          <cell r="V147">
            <v>20712.09</v>
          </cell>
        </row>
        <row r="148">
          <cell r="A148" t="str">
            <v>29401</v>
          </cell>
          <cell r="B148" t="str">
            <v xml:space="preserve">  Refacciones y accesorios menores de equipo de cómputo y tecnologías de la información</v>
          </cell>
          <cell r="C148" t="str">
            <v>02</v>
          </cell>
          <cell r="V148">
            <v>20712.09</v>
          </cell>
        </row>
        <row r="149">
          <cell r="A149" t="str">
            <v>29600</v>
          </cell>
          <cell r="B149" t="str">
            <v xml:space="preserve">  Refacciones y accesorios menores de equipo de transporte</v>
          </cell>
          <cell r="C149" t="str">
            <v>02</v>
          </cell>
          <cell r="V149">
            <v>30874.25</v>
          </cell>
        </row>
        <row r="150">
          <cell r="A150" t="str">
            <v>29601</v>
          </cell>
          <cell r="B150" t="str">
            <v xml:space="preserve">  Refacciones y accesorios menores de maquinaria y equipo de transporte</v>
          </cell>
          <cell r="C150" t="str">
            <v>02</v>
          </cell>
          <cell r="V150">
            <v>30874.25</v>
          </cell>
        </row>
        <row r="151">
          <cell r="A151" t="str">
            <v>30000</v>
          </cell>
          <cell r="B151" t="str">
            <v>SERVICIOS GENERALES</v>
          </cell>
          <cell r="C151" t="str">
            <v>02</v>
          </cell>
          <cell r="V151">
            <v>147328.85</v>
          </cell>
        </row>
        <row r="152">
          <cell r="A152" t="str">
            <v>33000</v>
          </cell>
          <cell r="B152" t="str">
            <v>SERVICIOS PROFESIONALES, CIENTÍFICOS, TÉCNICOS Y OTROS SERVICIOS</v>
          </cell>
          <cell r="C152" t="str">
            <v>02</v>
          </cell>
          <cell r="V152">
            <v>10080</v>
          </cell>
        </row>
        <row r="153">
          <cell r="A153" t="str">
            <v>33600</v>
          </cell>
          <cell r="B153" t="str">
            <v xml:space="preserve">  Servicios de apoyo administrativo, traducción, fotocopiado e impresión</v>
          </cell>
          <cell r="C153" t="str">
            <v>02</v>
          </cell>
          <cell r="V153">
            <v>10080</v>
          </cell>
        </row>
        <row r="154">
          <cell r="A154" t="str">
            <v>33601</v>
          </cell>
          <cell r="B154" t="str">
            <v xml:space="preserve">  Servicios de apoyo administrativo, fotocopiado e impresión</v>
          </cell>
          <cell r="C154" t="str">
            <v>02</v>
          </cell>
          <cell r="V154">
            <v>10080</v>
          </cell>
        </row>
        <row r="155">
          <cell r="A155" t="str">
            <v>34000</v>
          </cell>
          <cell r="B155" t="str">
            <v>SERVICIOS FINANCIEROS, BANCARIOS Y COMERCIALES</v>
          </cell>
          <cell r="C155" t="str">
            <v>02</v>
          </cell>
          <cell r="V155">
            <v>98010.92</v>
          </cell>
        </row>
        <row r="156">
          <cell r="A156" t="str">
            <v>34500</v>
          </cell>
          <cell r="B156" t="str">
            <v xml:space="preserve">  Seguro de bienes patrimoniales</v>
          </cell>
          <cell r="C156" t="str">
            <v>02</v>
          </cell>
          <cell r="V156">
            <v>98010.92</v>
          </cell>
        </row>
        <row r="157">
          <cell r="A157" t="str">
            <v>34501</v>
          </cell>
          <cell r="B157" t="str">
            <v xml:space="preserve">  Seguro de bienes patrimoniales</v>
          </cell>
          <cell r="C157" t="str">
            <v>02</v>
          </cell>
          <cell r="V157">
            <v>98010.92</v>
          </cell>
        </row>
        <row r="158">
          <cell r="A158" t="str">
            <v>35000</v>
          </cell>
          <cell r="B158" t="str">
            <v>SERVICIOS DE INSTALACIÓN, REPARACIÓN, MANTENIMIENTO Y CONSERVACIÓN</v>
          </cell>
          <cell r="C158" t="str">
            <v>02</v>
          </cell>
          <cell r="V158">
            <v>39237.93</v>
          </cell>
        </row>
        <row r="159">
          <cell r="A159" t="str">
            <v>35500</v>
          </cell>
          <cell r="B159" t="str">
            <v xml:space="preserve">  Reparación y mantenimiento de equipo de transporte</v>
          </cell>
          <cell r="C159" t="str">
            <v>02</v>
          </cell>
          <cell r="V159">
            <v>39237.93</v>
          </cell>
        </row>
        <row r="160">
          <cell r="A160" t="str">
            <v>35501</v>
          </cell>
          <cell r="B160" t="str">
            <v xml:space="preserve">  Reparación y mantenimiento de maquinaria y equipo de transporte</v>
          </cell>
          <cell r="C160" t="str">
            <v>02</v>
          </cell>
          <cell r="V160">
            <v>39237.93</v>
          </cell>
        </row>
        <row r="161">
          <cell r="A161" t="str">
            <v>40000</v>
          </cell>
          <cell r="B161" t="str">
            <v>TRANSFERENCIAS, ASIGNACIONES, SUBSIDIOS Y OTRAS AYUDAS</v>
          </cell>
          <cell r="C161" t="str">
            <v>02</v>
          </cell>
          <cell r="V161">
            <v>41578.35</v>
          </cell>
        </row>
        <row r="162">
          <cell r="A162" t="str">
            <v>44000</v>
          </cell>
          <cell r="B162" t="str">
            <v>AYUDAS SOCIALES</v>
          </cell>
          <cell r="C162" t="str">
            <v>02</v>
          </cell>
          <cell r="V162">
            <v>41578.35</v>
          </cell>
        </row>
        <row r="163">
          <cell r="A163" t="str">
            <v>44300</v>
          </cell>
          <cell r="B163" t="str">
            <v xml:space="preserve">  Ayudas sociales a instituciones de enseñanza</v>
          </cell>
          <cell r="C163" t="str">
            <v>02</v>
          </cell>
          <cell r="V163">
            <v>41578.35</v>
          </cell>
        </row>
        <row r="164">
          <cell r="A164" t="str">
            <v>44301</v>
          </cell>
          <cell r="B164" t="str">
            <v xml:space="preserve">  Ayudas sociales a instituciones de enseñanza</v>
          </cell>
          <cell r="C164" t="str">
            <v>02</v>
          </cell>
          <cell r="V164">
            <v>41578.35</v>
          </cell>
        </row>
        <row r="165">
          <cell r="A165" t="str">
            <v>10000</v>
          </cell>
          <cell r="B165" t="str">
            <v>SERVICIOS PERSONALES</v>
          </cell>
          <cell r="C165" t="str">
            <v>03</v>
          </cell>
          <cell r="V165">
            <v>2688289.9</v>
          </cell>
        </row>
        <row r="166">
          <cell r="A166" t="str">
            <v>11000</v>
          </cell>
          <cell r="B166" t="str">
            <v>REMUNERACIONES AL PERSONAL DE CARÁCTER PERMANENTE</v>
          </cell>
          <cell r="C166" t="str">
            <v>03</v>
          </cell>
          <cell r="V166">
            <v>1044287.85</v>
          </cell>
        </row>
        <row r="167">
          <cell r="A167" t="str">
            <v>11300</v>
          </cell>
          <cell r="B167" t="str">
            <v xml:space="preserve">  Sueldos base al personal permanente</v>
          </cell>
          <cell r="C167" t="str">
            <v>03</v>
          </cell>
          <cell r="V167">
            <v>1044287.85</v>
          </cell>
        </row>
        <row r="168">
          <cell r="A168" t="str">
            <v>11301</v>
          </cell>
          <cell r="B168" t="str">
            <v xml:space="preserve">  Sueldos base al personal permanente</v>
          </cell>
          <cell r="C168" t="str">
            <v>03</v>
          </cell>
          <cell r="V168">
            <v>1044287.85</v>
          </cell>
        </row>
        <row r="169">
          <cell r="A169" t="str">
            <v>13000</v>
          </cell>
          <cell r="B169" t="str">
            <v>REMUNERACIONES ADICIONALES Y ESPECIALES</v>
          </cell>
          <cell r="C169" t="str">
            <v>03</v>
          </cell>
          <cell r="V169">
            <v>717554.67</v>
          </cell>
        </row>
        <row r="170">
          <cell r="A170" t="str">
            <v>13200</v>
          </cell>
          <cell r="B170" t="str">
            <v xml:space="preserve">  Primas de vacaciones, dominical y gratificación de fin de año</v>
          </cell>
          <cell r="C170" t="str">
            <v>03</v>
          </cell>
          <cell r="V170">
            <v>256615.24</v>
          </cell>
        </row>
        <row r="171">
          <cell r="A171" t="str">
            <v>13201</v>
          </cell>
          <cell r="B171" t="str">
            <v xml:space="preserve">  Gratificación de fin de año</v>
          </cell>
          <cell r="C171" t="str">
            <v>03</v>
          </cell>
          <cell r="V171">
            <v>195407.16</v>
          </cell>
        </row>
        <row r="172">
          <cell r="A172" t="str">
            <v>13202</v>
          </cell>
          <cell r="B172" t="str">
            <v xml:space="preserve">  Prima Vacacional</v>
          </cell>
          <cell r="C172" t="str">
            <v>03</v>
          </cell>
          <cell r="V172">
            <v>61208.08</v>
          </cell>
        </row>
        <row r="173">
          <cell r="A173" t="str">
            <v>13300</v>
          </cell>
          <cell r="B173" t="str">
            <v xml:space="preserve">  Horas extraordinarias</v>
          </cell>
          <cell r="C173" t="str">
            <v>03</v>
          </cell>
          <cell r="V173">
            <v>4577.92</v>
          </cell>
        </row>
        <row r="174">
          <cell r="A174" t="str">
            <v>13302</v>
          </cell>
          <cell r="B174" t="str">
            <v xml:space="preserve">  Vacaciones pagadas</v>
          </cell>
          <cell r="C174" t="str">
            <v>03</v>
          </cell>
          <cell r="V174">
            <v>4577.92</v>
          </cell>
        </row>
        <row r="175">
          <cell r="A175" t="str">
            <v>13400</v>
          </cell>
          <cell r="B175" t="str">
            <v xml:space="preserve">  Compensaciones</v>
          </cell>
          <cell r="C175" t="str">
            <v>03</v>
          </cell>
          <cell r="V175">
            <v>456361.51</v>
          </cell>
        </row>
        <row r="176">
          <cell r="A176" t="str">
            <v>13401</v>
          </cell>
          <cell r="B176" t="str">
            <v xml:space="preserve">  Compensaciones</v>
          </cell>
          <cell r="C176" t="str">
            <v>03</v>
          </cell>
          <cell r="V176">
            <v>456361.51</v>
          </cell>
        </row>
        <row r="177">
          <cell r="A177" t="str">
            <v>14000</v>
          </cell>
          <cell r="B177" t="str">
            <v>SEGURIDAD SOCIAL</v>
          </cell>
          <cell r="C177" t="str">
            <v>03</v>
          </cell>
          <cell r="V177">
            <v>628161.81000000006</v>
          </cell>
        </row>
        <row r="178">
          <cell r="A178" t="str">
            <v>14100</v>
          </cell>
          <cell r="B178" t="str">
            <v xml:space="preserve">  Aportaciones de seguridad social</v>
          </cell>
          <cell r="C178" t="str">
            <v>03</v>
          </cell>
          <cell r="V178">
            <v>585157.63</v>
          </cell>
        </row>
        <row r="179">
          <cell r="A179" t="str">
            <v>14101</v>
          </cell>
          <cell r="B179" t="str">
            <v xml:space="preserve">  Aportaciones de seguridad social PCE</v>
          </cell>
          <cell r="C179" t="str">
            <v>03</v>
          </cell>
          <cell r="V179">
            <v>257517.4</v>
          </cell>
        </row>
        <row r="180">
          <cell r="A180" t="str">
            <v>14102</v>
          </cell>
          <cell r="B180" t="str">
            <v xml:space="preserve">  Diferencial de Servicio Medico PCE</v>
          </cell>
          <cell r="C180" t="str">
            <v>03</v>
          </cell>
          <cell r="V180">
            <v>327640.23</v>
          </cell>
        </row>
        <row r="181">
          <cell r="A181" t="str">
            <v>14400</v>
          </cell>
          <cell r="B181" t="str">
            <v xml:space="preserve">  Aportaciones para seguros</v>
          </cell>
          <cell r="C181" t="str">
            <v>03</v>
          </cell>
          <cell r="V181">
            <v>43004.18</v>
          </cell>
        </row>
        <row r="182">
          <cell r="A182" t="str">
            <v>14401</v>
          </cell>
          <cell r="B182" t="str">
            <v xml:space="preserve">  Aportaciones para seguros</v>
          </cell>
          <cell r="C182" t="str">
            <v>03</v>
          </cell>
          <cell r="V182">
            <v>43000.06</v>
          </cell>
        </row>
        <row r="183">
          <cell r="A183" t="str">
            <v>14405</v>
          </cell>
          <cell r="B183" t="str">
            <v xml:space="preserve">  Fianzas de Fidelidad</v>
          </cell>
          <cell r="C183" t="str">
            <v>03</v>
          </cell>
          <cell r="V183">
            <v>4.12</v>
          </cell>
        </row>
        <row r="184">
          <cell r="A184" t="str">
            <v>15000</v>
          </cell>
          <cell r="B184" t="str">
            <v>OTRAS PRESTACIONES SOCIALES Y ECONÓMICAS</v>
          </cell>
          <cell r="C184" t="str">
            <v>03</v>
          </cell>
          <cell r="V184">
            <v>298285.57</v>
          </cell>
        </row>
        <row r="185">
          <cell r="A185" t="str">
            <v>15100</v>
          </cell>
          <cell r="B185" t="str">
            <v xml:space="preserve">  Cuotas para el fondo de ahorro y fondo de trabajo</v>
          </cell>
          <cell r="C185" t="str">
            <v>03</v>
          </cell>
          <cell r="V185">
            <v>53739.95</v>
          </cell>
        </row>
        <row r="186">
          <cell r="A186" t="str">
            <v>15101</v>
          </cell>
          <cell r="B186" t="str">
            <v xml:space="preserve">  Cuotas para el fondo de ahorro y fondo de trabajo</v>
          </cell>
          <cell r="C186" t="str">
            <v>03</v>
          </cell>
          <cell r="V186">
            <v>53739.95</v>
          </cell>
        </row>
        <row r="187">
          <cell r="A187" t="str">
            <v>15200</v>
          </cell>
          <cell r="B187" t="str">
            <v xml:space="preserve">  Indemnizaciones</v>
          </cell>
          <cell r="C187" t="str">
            <v>03</v>
          </cell>
          <cell r="V187">
            <v>102303.56</v>
          </cell>
        </row>
        <row r="188">
          <cell r="A188" t="str">
            <v>15201</v>
          </cell>
          <cell r="B188" t="str">
            <v xml:space="preserve">  Indemnizaciones</v>
          </cell>
          <cell r="C188" t="str">
            <v>03</v>
          </cell>
          <cell r="V188">
            <v>102303.56</v>
          </cell>
        </row>
        <row r="189">
          <cell r="A189" t="str">
            <v>15400</v>
          </cell>
          <cell r="B189" t="str">
            <v xml:space="preserve">  Prestaciones contractuales</v>
          </cell>
          <cell r="C189" t="str">
            <v>03</v>
          </cell>
          <cell r="V189">
            <v>142242.06</v>
          </cell>
        </row>
        <row r="190">
          <cell r="A190" t="str">
            <v>15404</v>
          </cell>
          <cell r="B190" t="str">
            <v xml:space="preserve">  Despensa</v>
          </cell>
          <cell r="C190" t="str">
            <v>03</v>
          </cell>
          <cell r="V190">
            <v>142242.06</v>
          </cell>
        </row>
        <row r="191">
          <cell r="A191" t="str">
            <v>20000</v>
          </cell>
          <cell r="B191" t="str">
            <v>MATERIALES Y SUMINISTROS</v>
          </cell>
          <cell r="C191" t="str">
            <v>03</v>
          </cell>
          <cell r="V191">
            <v>2633072.83</v>
          </cell>
        </row>
        <row r="192">
          <cell r="A192" t="str">
            <v>21000</v>
          </cell>
          <cell r="B192" t="str">
            <v>MATERIALES DE ADMINISTRACIÓN, EMISIÓN DE DOCUMENTOS Y ARTÍCULOS OFICIALES</v>
          </cell>
          <cell r="C192" t="str">
            <v>03</v>
          </cell>
          <cell r="V192">
            <v>4823.28</v>
          </cell>
        </row>
        <row r="193">
          <cell r="A193" t="str">
            <v>21100</v>
          </cell>
          <cell r="B193" t="str">
            <v xml:space="preserve">  Materiales, útiles y equipos menores de oficina</v>
          </cell>
          <cell r="C193" t="str">
            <v>03</v>
          </cell>
          <cell r="V193">
            <v>4823.28</v>
          </cell>
        </row>
        <row r="194">
          <cell r="A194" t="str">
            <v>21101</v>
          </cell>
          <cell r="B194" t="str">
            <v xml:space="preserve">  Materiales, útiles y equipos menores de oficina</v>
          </cell>
          <cell r="C194" t="str">
            <v>03</v>
          </cell>
          <cell r="V194">
            <v>4823.28</v>
          </cell>
        </row>
        <row r="195">
          <cell r="A195" t="str">
            <v>22000</v>
          </cell>
          <cell r="B195" t="str">
            <v>ALIMENTOS Y UTENSILIOS</v>
          </cell>
          <cell r="C195" t="str">
            <v>03</v>
          </cell>
          <cell r="V195">
            <v>46893.16</v>
          </cell>
        </row>
        <row r="196">
          <cell r="A196" t="str">
            <v>22100</v>
          </cell>
          <cell r="B196" t="str">
            <v xml:space="preserve">  Productos alimenticios para personas</v>
          </cell>
          <cell r="C196" t="str">
            <v>03</v>
          </cell>
          <cell r="V196">
            <v>46893.16</v>
          </cell>
        </row>
        <row r="197">
          <cell r="A197" t="str">
            <v>22101</v>
          </cell>
          <cell r="B197" t="str">
            <v xml:space="preserve">  Productos alimenticios para personas</v>
          </cell>
          <cell r="C197" t="str">
            <v>03</v>
          </cell>
          <cell r="V197">
            <v>46893.16</v>
          </cell>
        </row>
        <row r="198">
          <cell r="A198" t="str">
            <v>24000</v>
          </cell>
          <cell r="B198" t="str">
            <v>MATERIALES Y ARTÍCULOS DE CONSTRUCCIÓN Y DE REPARACIÓN</v>
          </cell>
          <cell r="C198" t="str">
            <v>03</v>
          </cell>
          <cell r="V198">
            <v>1476293.39</v>
          </cell>
        </row>
        <row r="199">
          <cell r="A199" t="str">
            <v>24900</v>
          </cell>
          <cell r="B199" t="str">
            <v xml:space="preserve">  Otros materiales y artículos de construcción y reparación</v>
          </cell>
          <cell r="C199" t="str">
            <v>03</v>
          </cell>
          <cell r="V199">
            <v>1476293.39</v>
          </cell>
        </row>
        <row r="200">
          <cell r="A200" t="str">
            <v>24901</v>
          </cell>
          <cell r="B200" t="str">
            <v xml:space="preserve">  Refacciones y accesorios a macro y micromedicion</v>
          </cell>
          <cell r="C200" t="str">
            <v>03</v>
          </cell>
          <cell r="V200">
            <v>140572.44</v>
          </cell>
        </row>
        <row r="201">
          <cell r="A201" t="str">
            <v>24903</v>
          </cell>
          <cell r="B201" t="str">
            <v xml:space="preserve">  Refacciones y accesorios a tanques de almacenamiento</v>
          </cell>
          <cell r="C201" t="str">
            <v>03</v>
          </cell>
          <cell r="V201">
            <v>104577.61</v>
          </cell>
        </row>
        <row r="202">
          <cell r="A202" t="str">
            <v>24905</v>
          </cell>
          <cell r="B202" t="str">
            <v xml:space="preserve">  Refacciones y accesorios a red de distribucion de agua potable</v>
          </cell>
          <cell r="C202" t="str">
            <v>03</v>
          </cell>
          <cell r="V202">
            <v>653594</v>
          </cell>
        </row>
        <row r="203">
          <cell r="A203" t="str">
            <v>24906</v>
          </cell>
          <cell r="B203" t="str">
            <v xml:space="preserve">  Refacciones y accesorios a casetas de osmosis inversa</v>
          </cell>
          <cell r="C203" t="str">
            <v>03</v>
          </cell>
          <cell r="V203">
            <v>167107.75</v>
          </cell>
        </row>
        <row r="204">
          <cell r="A204" t="str">
            <v>24908</v>
          </cell>
          <cell r="B204" t="str">
            <v xml:space="preserve">  Refacciones y accesorios a red de alcantarillado</v>
          </cell>
          <cell r="C204" t="str">
            <v>03</v>
          </cell>
          <cell r="V204">
            <v>329494.33</v>
          </cell>
        </row>
        <row r="205">
          <cell r="A205" t="str">
            <v>24910</v>
          </cell>
          <cell r="B205" t="str">
            <v xml:space="preserve">  Refacciones y accesorios a sistemas de tratamiento</v>
          </cell>
          <cell r="C205" t="str">
            <v>03</v>
          </cell>
          <cell r="V205">
            <v>0</v>
          </cell>
        </row>
        <row r="206">
          <cell r="A206" t="str">
            <v>24913</v>
          </cell>
          <cell r="B206" t="str">
            <v xml:space="preserve">  Refacciones y accesorios a equipo de bombeo</v>
          </cell>
          <cell r="C206" t="str">
            <v>03</v>
          </cell>
          <cell r="V206">
            <v>80947.259999999995</v>
          </cell>
        </row>
        <row r="207">
          <cell r="A207" t="str">
            <v>24918</v>
          </cell>
          <cell r="B207" t="str">
            <v xml:space="preserve">  Refacciones y accesorios a equipo de radio y comunicacion</v>
          </cell>
          <cell r="C207" t="str">
            <v>03</v>
          </cell>
          <cell r="V207">
            <v>0</v>
          </cell>
        </row>
        <row r="208">
          <cell r="A208" t="str">
            <v>25000</v>
          </cell>
          <cell r="B208" t="str">
            <v>PRODUCTOS QUÍMICOS, FARMACÉUTICOS Y DE LABORATORIO</v>
          </cell>
          <cell r="C208" t="str">
            <v>03</v>
          </cell>
          <cell r="V208">
            <v>138369.70000000001</v>
          </cell>
        </row>
        <row r="209">
          <cell r="A209" t="str">
            <v>25900</v>
          </cell>
          <cell r="B209" t="str">
            <v xml:space="preserve">  Otros productos químicos</v>
          </cell>
          <cell r="C209" t="str">
            <v>03</v>
          </cell>
          <cell r="V209">
            <v>138369.70000000001</v>
          </cell>
        </row>
        <row r="210">
          <cell r="A210" t="str">
            <v>25901</v>
          </cell>
          <cell r="B210" t="str">
            <v xml:space="preserve">  Otros productos químicos</v>
          </cell>
          <cell r="C210" t="str">
            <v>03</v>
          </cell>
          <cell r="V210">
            <v>138369.70000000001</v>
          </cell>
        </row>
        <row r="211">
          <cell r="A211" t="str">
            <v>26000</v>
          </cell>
          <cell r="B211" t="str">
            <v>COMBUSTIBLES, LUBRICANTES Y ADITIVOS</v>
          </cell>
          <cell r="C211" t="str">
            <v>03</v>
          </cell>
          <cell r="V211">
            <v>549894.71</v>
          </cell>
        </row>
        <row r="212">
          <cell r="A212" t="str">
            <v>26100</v>
          </cell>
          <cell r="B212" t="str">
            <v xml:space="preserve">  Combustibles, lubricantes y aditivos</v>
          </cell>
          <cell r="C212" t="str">
            <v>03</v>
          </cell>
          <cell r="V212">
            <v>549894.71</v>
          </cell>
        </row>
        <row r="213">
          <cell r="A213" t="str">
            <v>26101</v>
          </cell>
          <cell r="B213" t="str">
            <v xml:space="preserve">  Combustibles para maquinaria y equipo de transporte</v>
          </cell>
          <cell r="C213" t="str">
            <v>03</v>
          </cell>
          <cell r="V213">
            <v>549894.71</v>
          </cell>
        </row>
        <row r="214">
          <cell r="A214" t="str">
            <v>26102</v>
          </cell>
          <cell r="B214" t="str">
            <v xml:space="preserve">  Lubricantes y aditivos para maquinaria y equipo de transporte</v>
          </cell>
          <cell r="C214" t="str">
            <v>03</v>
          </cell>
          <cell r="V214">
            <v>0</v>
          </cell>
        </row>
        <row r="215">
          <cell r="A215" t="str">
            <v>27000</v>
          </cell>
          <cell r="B215" t="str">
            <v>VESTUARIO, BLANCOS, PRENDAS DE PROTECCIÓN Y ARTÍCULOS DEPORTIVOS</v>
          </cell>
          <cell r="C215" t="str">
            <v>03</v>
          </cell>
          <cell r="V215">
            <v>13949.71</v>
          </cell>
        </row>
        <row r="216">
          <cell r="A216" t="str">
            <v>27100</v>
          </cell>
          <cell r="B216" t="str">
            <v xml:space="preserve">  Vestuario y uniformes</v>
          </cell>
          <cell r="C216" t="str">
            <v>03</v>
          </cell>
          <cell r="V216">
            <v>13949.71</v>
          </cell>
        </row>
        <row r="217">
          <cell r="A217" t="str">
            <v>27101</v>
          </cell>
          <cell r="B217" t="str">
            <v xml:space="preserve">  Vestuario y uniformes</v>
          </cell>
          <cell r="C217" t="str">
            <v>03</v>
          </cell>
          <cell r="V217">
            <v>13949.71</v>
          </cell>
        </row>
        <row r="218">
          <cell r="A218" t="str">
            <v>29000</v>
          </cell>
          <cell r="B218" t="str">
            <v>HERRAMIENTAS, REFACCIONES Y ACCESORIOS MENORES</v>
          </cell>
          <cell r="C218" t="str">
            <v>03</v>
          </cell>
          <cell r="V218">
            <v>402848.88</v>
          </cell>
        </row>
        <row r="219">
          <cell r="A219" t="str">
            <v>29100</v>
          </cell>
          <cell r="B219" t="str">
            <v xml:space="preserve">  Herramientas menores</v>
          </cell>
          <cell r="C219" t="str">
            <v>03</v>
          </cell>
          <cell r="V219">
            <v>116158.61</v>
          </cell>
        </row>
        <row r="220">
          <cell r="A220" t="str">
            <v>29101</v>
          </cell>
          <cell r="B220" t="str">
            <v xml:space="preserve">  Herramientas menores</v>
          </cell>
          <cell r="C220" t="str">
            <v>03</v>
          </cell>
          <cell r="V220">
            <v>116158.61</v>
          </cell>
        </row>
        <row r="221">
          <cell r="A221" t="str">
            <v>29200</v>
          </cell>
          <cell r="B221" t="str">
            <v xml:space="preserve">  Refacciones y accesorios menores de edificios</v>
          </cell>
          <cell r="C221" t="str">
            <v>03</v>
          </cell>
          <cell r="V221">
            <v>10296.299999999999</v>
          </cell>
        </row>
        <row r="222">
          <cell r="A222" t="str">
            <v>29201</v>
          </cell>
          <cell r="B222" t="str">
            <v xml:space="preserve">  Refacciones y accesorios menores de edificios</v>
          </cell>
          <cell r="C222" t="str">
            <v>03</v>
          </cell>
          <cell r="V222">
            <v>10296.299999999999</v>
          </cell>
        </row>
        <row r="223">
          <cell r="A223" t="str">
            <v>29600</v>
          </cell>
          <cell r="B223" t="str">
            <v xml:space="preserve">  Refacciones y accesorios menores de equipo de transporte</v>
          </cell>
          <cell r="C223" t="str">
            <v>03</v>
          </cell>
          <cell r="V223">
            <v>276393.96999999997</v>
          </cell>
        </row>
        <row r="224">
          <cell r="A224" t="str">
            <v>29601</v>
          </cell>
          <cell r="B224" t="str">
            <v xml:space="preserve">  Refacciones y accesorios menores de maquinaria y equipo de transporte</v>
          </cell>
          <cell r="C224" t="str">
            <v>03</v>
          </cell>
          <cell r="V224">
            <v>276393.96999999997</v>
          </cell>
        </row>
        <row r="225">
          <cell r="A225" t="str">
            <v>30000</v>
          </cell>
          <cell r="B225" t="str">
            <v>SERVICIOS GENERALES</v>
          </cell>
          <cell r="C225" t="str">
            <v>03</v>
          </cell>
          <cell r="V225">
            <v>2165440.71</v>
          </cell>
        </row>
        <row r="226">
          <cell r="A226" t="str">
            <v>31000</v>
          </cell>
          <cell r="B226" t="str">
            <v>SERVICIOS BÁSICOS</v>
          </cell>
          <cell r="C226" t="str">
            <v>03</v>
          </cell>
          <cell r="V226">
            <v>1381258.68</v>
          </cell>
        </row>
        <row r="227">
          <cell r="A227" t="str">
            <v>31100</v>
          </cell>
          <cell r="B227" t="str">
            <v xml:space="preserve">  Energía eléctrica</v>
          </cell>
          <cell r="C227" t="str">
            <v>03</v>
          </cell>
          <cell r="V227">
            <v>1381258.68</v>
          </cell>
        </row>
        <row r="228">
          <cell r="A228" t="str">
            <v>31101</v>
          </cell>
          <cell r="B228" t="str">
            <v xml:space="preserve">  Energía eléctrica</v>
          </cell>
          <cell r="C228" t="str">
            <v>03</v>
          </cell>
          <cell r="V228">
            <v>1381258.68</v>
          </cell>
        </row>
        <row r="229">
          <cell r="A229" t="str">
            <v>33000</v>
          </cell>
          <cell r="B229" t="str">
            <v>SERVICIOS PROFESIONALES, CIENTÍFICOS, TÉCNICOS Y OTROS SERVICIOS</v>
          </cell>
          <cell r="C229" t="str">
            <v>03</v>
          </cell>
          <cell r="V229">
            <v>16480.5</v>
          </cell>
        </row>
        <row r="230">
          <cell r="A230" t="str">
            <v>33600</v>
          </cell>
          <cell r="B230" t="str">
            <v xml:space="preserve">  Servicios de apoyo administrativo, traducción, fotocopiado e impresión</v>
          </cell>
          <cell r="C230" t="str">
            <v>03</v>
          </cell>
          <cell r="V230">
            <v>16480.5</v>
          </cell>
        </row>
        <row r="231">
          <cell r="A231" t="str">
            <v>33601</v>
          </cell>
          <cell r="B231" t="str">
            <v xml:space="preserve">  Servicios de apoyo administrativo, fotocopiado e impresión</v>
          </cell>
          <cell r="C231" t="str">
            <v>03</v>
          </cell>
          <cell r="V231">
            <v>16480.5</v>
          </cell>
        </row>
        <row r="232">
          <cell r="A232" t="str">
            <v>34000</v>
          </cell>
          <cell r="B232" t="str">
            <v>SERVICIOS FINANCIEROS, BANCARIOS Y COMERCIALES</v>
          </cell>
          <cell r="C232" t="str">
            <v>03</v>
          </cell>
          <cell r="V232">
            <v>214304.24</v>
          </cell>
        </row>
        <row r="233">
          <cell r="A233" t="str">
            <v>34500</v>
          </cell>
          <cell r="B233" t="str">
            <v xml:space="preserve">  Seguro de bienes patrimoniales</v>
          </cell>
          <cell r="C233" t="str">
            <v>03</v>
          </cell>
          <cell r="V233">
            <v>211861.67</v>
          </cell>
        </row>
        <row r="234">
          <cell r="A234" t="str">
            <v>34501</v>
          </cell>
          <cell r="B234" t="str">
            <v xml:space="preserve">  Seguro de bienes patrimoniales</v>
          </cell>
          <cell r="C234" t="str">
            <v>03</v>
          </cell>
          <cell r="V234">
            <v>211861.67</v>
          </cell>
        </row>
        <row r="235">
          <cell r="A235" t="str">
            <v>34700</v>
          </cell>
          <cell r="B235" t="str">
            <v xml:space="preserve">  Fletes y maniobras</v>
          </cell>
          <cell r="C235" t="str">
            <v>03</v>
          </cell>
          <cell r="V235">
            <v>2442.5700000000002</v>
          </cell>
        </row>
        <row r="236">
          <cell r="A236" t="str">
            <v>34701</v>
          </cell>
          <cell r="B236" t="str">
            <v xml:space="preserve">  Fletes y maniobras</v>
          </cell>
          <cell r="C236" t="str">
            <v>03</v>
          </cell>
          <cell r="V236">
            <v>2442.5700000000002</v>
          </cell>
        </row>
        <row r="237">
          <cell r="A237" t="str">
            <v>35000</v>
          </cell>
          <cell r="B237" t="str">
            <v>SERVICIOS DE INSTALACIÓN, REPARACIÓN, MANTENIMIENTO Y CONSERVACIÓN</v>
          </cell>
          <cell r="C237" t="str">
            <v>03</v>
          </cell>
          <cell r="V237">
            <v>525372.6</v>
          </cell>
        </row>
        <row r="238">
          <cell r="A238" t="str">
            <v>35100</v>
          </cell>
          <cell r="B238" t="str">
            <v xml:space="preserve">  Conservación y mantenimiento menor de inmuebles</v>
          </cell>
          <cell r="C238" t="str">
            <v>03</v>
          </cell>
          <cell r="V238">
            <v>373507.4</v>
          </cell>
        </row>
        <row r="239">
          <cell r="A239" t="str">
            <v>35103</v>
          </cell>
          <cell r="B239" t="str">
            <v xml:space="preserve">  Reparacion, mantenimiento y conservacion a tanques de almacenamiento</v>
          </cell>
          <cell r="C239" t="str">
            <v>03</v>
          </cell>
          <cell r="V239">
            <v>0</v>
          </cell>
        </row>
        <row r="240">
          <cell r="A240" t="str">
            <v>35106</v>
          </cell>
          <cell r="B240" t="str">
            <v xml:space="preserve">  Reparacion, mantenimiento y conservacion a red de distribucion de agua potable</v>
          </cell>
          <cell r="C240" t="str">
            <v>03</v>
          </cell>
          <cell r="V240">
            <v>148539.81</v>
          </cell>
        </row>
        <row r="241">
          <cell r="A241" t="str">
            <v>35107</v>
          </cell>
          <cell r="B241" t="str">
            <v xml:space="preserve">  Reparacion, mantenimiento y conservacion a casetas de osmosis inversa</v>
          </cell>
          <cell r="C241" t="str">
            <v>03</v>
          </cell>
          <cell r="V241">
            <v>89467.59</v>
          </cell>
        </row>
        <row r="242">
          <cell r="A242" t="str">
            <v>35108</v>
          </cell>
          <cell r="B242" t="str">
            <v xml:space="preserve">  Reparacion, mantenimiento y conservacion a red de alcantarillado</v>
          </cell>
          <cell r="C242" t="str">
            <v>03</v>
          </cell>
          <cell r="V242">
            <v>0</v>
          </cell>
        </row>
        <row r="243">
          <cell r="A243" t="str">
            <v>35111</v>
          </cell>
          <cell r="B243" t="str">
            <v xml:space="preserve">  Reparacion, mantenimiento y conservacion a equipo de bombeo</v>
          </cell>
          <cell r="C243" t="str">
            <v>03</v>
          </cell>
          <cell r="V243">
            <v>135500</v>
          </cell>
        </row>
        <row r="244">
          <cell r="A244" t="str">
            <v>35500</v>
          </cell>
          <cell r="B244" t="str">
            <v xml:space="preserve">  Reparación y mantenimiento de equipo de transporte</v>
          </cell>
          <cell r="C244" t="str">
            <v>03</v>
          </cell>
          <cell r="V244">
            <v>122806.76</v>
          </cell>
        </row>
        <row r="245">
          <cell r="A245" t="str">
            <v>35501</v>
          </cell>
          <cell r="B245" t="str">
            <v xml:space="preserve">  Reparación y mantenimiento de maquinaria y equipo de transporte</v>
          </cell>
          <cell r="C245" t="str">
            <v>03</v>
          </cell>
          <cell r="V245">
            <v>122806.76</v>
          </cell>
        </row>
        <row r="246">
          <cell r="A246" t="str">
            <v>35700</v>
          </cell>
          <cell r="B246" t="str">
            <v xml:space="preserve">  Instalación, reparación y mantenimiento de maquinaria, otros equipos y herramienta</v>
          </cell>
          <cell r="C246" t="str">
            <v>03</v>
          </cell>
          <cell r="V246">
            <v>29058.44</v>
          </cell>
        </row>
        <row r="247">
          <cell r="A247" t="str">
            <v>35701</v>
          </cell>
          <cell r="B247" t="str">
            <v xml:space="preserve">  Instalación, reparación y mantenimiento de maquinaria, otros equipos y herramienta</v>
          </cell>
          <cell r="C247" t="str">
            <v>03</v>
          </cell>
          <cell r="V247">
            <v>23058.44</v>
          </cell>
        </row>
        <row r="248">
          <cell r="A248" t="str">
            <v>35702</v>
          </cell>
          <cell r="B248" t="str">
            <v xml:space="preserve">  Reparacion, mantenimiento y conservacion a equipo de radio y comunicacion</v>
          </cell>
          <cell r="C248" t="str">
            <v>03</v>
          </cell>
          <cell r="V248">
            <v>6000</v>
          </cell>
        </row>
        <row r="249">
          <cell r="A249" t="str">
            <v>37000</v>
          </cell>
          <cell r="B249" t="str">
            <v>SERVICIOS DE TRASLADOS Y VIÁTICOS</v>
          </cell>
          <cell r="C249" t="str">
            <v>03</v>
          </cell>
          <cell r="V249">
            <v>28024.69</v>
          </cell>
        </row>
        <row r="250">
          <cell r="A250" t="str">
            <v>37500</v>
          </cell>
          <cell r="B250" t="str">
            <v xml:space="preserve">  Viáticos en el país</v>
          </cell>
          <cell r="C250" t="str">
            <v>03</v>
          </cell>
          <cell r="V250">
            <v>28024.69</v>
          </cell>
        </row>
        <row r="251">
          <cell r="A251" t="str">
            <v>37501</v>
          </cell>
          <cell r="B251" t="str">
            <v xml:space="preserve">  Viáticos en el país</v>
          </cell>
          <cell r="C251" t="str">
            <v>03</v>
          </cell>
          <cell r="V251">
            <v>28024.69</v>
          </cell>
        </row>
        <row r="252">
          <cell r="A252" t="str">
            <v>40000</v>
          </cell>
          <cell r="B252" t="str">
            <v>TRANSFERENCIAS, ASIGNACIONES, SUBSIDIOS Y OTRAS AYUDAS</v>
          </cell>
          <cell r="C252" t="str">
            <v>03</v>
          </cell>
          <cell r="V252">
            <v>295675</v>
          </cell>
        </row>
        <row r="253">
          <cell r="A253" t="str">
            <v>44000</v>
          </cell>
          <cell r="B253" t="str">
            <v>AYUDAS SOCIALES</v>
          </cell>
          <cell r="C253" t="str">
            <v>03</v>
          </cell>
          <cell r="V253">
            <v>295675</v>
          </cell>
        </row>
        <row r="254">
          <cell r="A254" t="str">
            <v>44700</v>
          </cell>
          <cell r="B254" t="str">
            <v xml:space="preserve">  Ayudas sociales a entidades de interés público</v>
          </cell>
          <cell r="C254" t="str">
            <v>03</v>
          </cell>
          <cell r="V254">
            <v>295675</v>
          </cell>
        </row>
        <row r="255">
          <cell r="A255" t="str">
            <v>44701</v>
          </cell>
          <cell r="B255" t="str">
            <v xml:space="preserve">  Ayudas sociales a entidades de interés público</v>
          </cell>
          <cell r="C255" t="str">
            <v>03</v>
          </cell>
          <cell r="V255">
            <v>295675</v>
          </cell>
        </row>
        <row r="256">
          <cell r="A256" t="str">
            <v>50000</v>
          </cell>
          <cell r="B256" t="str">
            <v>BIENES MUEBLES, INMUEBLES E INTANGIBLES</v>
          </cell>
          <cell r="C256" t="str">
            <v>03</v>
          </cell>
          <cell r="V256">
            <v>4830411.7699999996</v>
          </cell>
        </row>
        <row r="257">
          <cell r="A257" t="str">
            <v>54000</v>
          </cell>
          <cell r="B257" t="str">
            <v>VEHÍCULOS Y EQUIPO DE TRANSPORTE</v>
          </cell>
          <cell r="C257" t="str">
            <v>03</v>
          </cell>
          <cell r="V257">
            <v>1414568.98</v>
          </cell>
        </row>
        <row r="258">
          <cell r="A258">
            <v>55500</v>
          </cell>
          <cell r="B258" t="str">
            <v xml:space="preserve">  Equipo de cómputo y de tecnología de la información</v>
          </cell>
          <cell r="C258" t="str">
            <v>03</v>
          </cell>
        </row>
        <row r="259">
          <cell r="A259">
            <v>55501</v>
          </cell>
          <cell r="B259" t="str">
            <v xml:space="preserve">  Equipo de cómputo y de tecnología de la información</v>
          </cell>
          <cell r="C259" t="str">
            <v>03</v>
          </cell>
        </row>
        <row r="260">
          <cell r="A260" t="str">
            <v>54100</v>
          </cell>
          <cell r="B260" t="str">
            <v xml:space="preserve">  Vehículos y equipo terrestre</v>
          </cell>
          <cell r="C260" t="str">
            <v>03</v>
          </cell>
          <cell r="V260">
            <v>1414568.98</v>
          </cell>
        </row>
        <row r="261">
          <cell r="A261" t="str">
            <v>54101</v>
          </cell>
          <cell r="B261" t="str">
            <v xml:space="preserve">  Vehículos y equipo terrestre</v>
          </cell>
          <cell r="C261" t="str">
            <v>03</v>
          </cell>
          <cell r="V261">
            <v>1414568.98</v>
          </cell>
        </row>
        <row r="262">
          <cell r="A262" t="str">
            <v>56000</v>
          </cell>
          <cell r="B262" t="str">
            <v>MAQUINARIA, OTROS EQUIPOS Y HERRAMIENTAS</v>
          </cell>
          <cell r="C262" t="str">
            <v>03</v>
          </cell>
          <cell r="V262">
            <v>318750</v>
          </cell>
        </row>
        <row r="263">
          <cell r="A263" t="str">
            <v>56500</v>
          </cell>
          <cell r="B263" t="str">
            <v xml:space="preserve">  Equipo de comunicación y telecomunicación</v>
          </cell>
          <cell r="C263" t="str">
            <v>03</v>
          </cell>
          <cell r="V263">
            <v>273950</v>
          </cell>
        </row>
        <row r="264">
          <cell r="A264" t="str">
            <v>56501</v>
          </cell>
          <cell r="B264" t="str">
            <v xml:space="preserve">  Equipo de comunicación y telecomunicación</v>
          </cell>
          <cell r="C264" t="str">
            <v>03</v>
          </cell>
          <cell r="V264">
            <v>273950</v>
          </cell>
        </row>
        <row r="265">
          <cell r="A265" t="str">
            <v>56700</v>
          </cell>
          <cell r="B265" t="str">
            <v xml:space="preserve">  Herramientas y máquinas-herramienta</v>
          </cell>
          <cell r="C265" t="str">
            <v>03</v>
          </cell>
          <cell r="V265">
            <v>0</v>
          </cell>
        </row>
        <row r="266">
          <cell r="A266" t="str">
            <v>56701</v>
          </cell>
          <cell r="B266" t="str">
            <v xml:space="preserve">  Herramientas y máquinas-herramienta</v>
          </cell>
          <cell r="C266" t="str">
            <v>03</v>
          </cell>
          <cell r="V266">
            <v>0</v>
          </cell>
        </row>
        <row r="267">
          <cell r="A267" t="str">
            <v>56900</v>
          </cell>
          <cell r="B267" t="str">
            <v xml:space="preserve">  Otros equipos</v>
          </cell>
          <cell r="C267" t="str">
            <v>03</v>
          </cell>
          <cell r="V267">
            <v>44800</v>
          </cell>
        </row>
        <row r="268">
          <cell r="A268" t="str">
            <v>56901</v>
          </cell>
          <cell r="B268" t="str">
            <v xml:space="preserve">  MAQUINARIA Y EQUIPO</v>
          </cell>
          <cell r="C268" t="str">
            <v>03</v>
          </cell>
          <cell r="V268">
            <v>44800</v>
          </cell>
        </row>
        <row r="269">
          <cell r="A269" t="str">
            <v>58000</v>
          </cell>
          <cell r="B269" t="str">
            <v>BIENES INMUEBLES</v>
          </cell>
          <cell r="C269" t="str">
            <v>03</v>
          </cell>
          <cell r="V269">
            <v>3097092.79</v>
          </cell>
        </row>
        <row r="270">
          <cell r="A270" t="str">
            <v>58300</v>
          </cell>
          <cell r="B270" t="str">
            <v xml:space="preserve">  Edificios no residenciales</v>
          </cell>
          <cell r="C270" t="str">
            <v>03</v>
          </cell>
          <cell r="V270">
            <v>128038.79</v>
          </cell>
        </row>
        <row r="271">
          <cell r="A271" t="str">
            <v>58301</v>
          </cell>
          <cell r="B271" t="str">
            <v xml:space="preserve">  Edificios no residenciales</v>
          </cell>
          <cell r="C271" t="str">
            <v>03</v>
          </cell>
          <cell r="V271">
            <v>128038.79</v>
          </cell>
        </row>
        <row r="272">
          <cell r="A272" t="str">
            <v>58900</v>
          </cell>
          <cell r="B272" t="str">
            <v xml:space="preserve">  Otros bienes inmuebles</v>
          </cell>
          <cell r="C272" t="str">
            <v>03</v>
          </cell>
          <cell r="V272">
            <v>2969054</v>
          </cell>
        </row>
        <row r="273">
          <cell r="A273" t="str">
            <v>58901</v>
          </cell>
          <cell r="B273" t="str">
            <v xml:space="preserve">  MICROMEDICION</v>
          </cell>
          <cell r="C273" t="str">
            <v>03</v>
          </cell>
          <cell r="V273">
            <v>460614</v>
          </cell>
        </row>
        <row r="274">
          <cell r="A274" t="str">
            <v>58902</v>
          </cell>
          <cell r="B274" t="str">
            <v xml:space="preserve">  TELEMETRIA</v>
          </cell>
          <cell r="C274" t="str">
            <v>03</v>
          </cell>
          <cell r="V274">
            <v>671189.9</v>
          </cell>
        </row>
        <row r="275">
          <cell r="A275" t="str">
            <v>58904</v>
          </cell>
          <cell r="B275" t="str">
            <v xml:space="preserve">  MACROMEDICION</v>
          </cell>
          <cell r="C275" t="str">
            <v>03</v>
          </cell>
          <cell r="V275">
            <v>120589.78</v>
          </cell>
        </row>
        <row r="276">
          <cell r="A276" t="str">
            <v>58905</v>
          </cell>
          <cell r="B276" t="str">
            <v xml:space="preserve">  RED DE CONDUCCION DE AGUA POTABLE</v>
          </cell>
          <cell r="C276" t="str">
            <v>03</v>
          </cell>
          <cell r="V276">
            <v>0</v>
          </cell>
        </row>
        <row r="277">
          <cell r="A277" t="str">
            <v>58906</v>
          </cell>
          <cell r="B277" t="str">
            <v xml:space="preserve">  EQUIPO DE BOMBEO</v>
          </cell>
          <cell r="C277" t="str">
            <v>03</v>
          </cell>
          <cell r="V277">
            <v>117588</v>
          </cell>
        </row>
        <row r="278">
          <cell r="A278" t="str">
            <v>58907</v>
          </cell>
          <cell r="B278" t="str">
            <v xml:space="preserve">  TANQUES DE ALMACENAMIENTO</v>
          </cell>
          <cell r="C278" t="str">
            <v>03</v>
          </cell>
          <cell r="V278">
            <v>0</v>
          </cell>
        </row>
        <row r="279">
          <cell r="A279" t="str">
            <v>58909</v>
          </cell>
          <cell r="B279" t="str">
            <v xml:space="preserve">  RED DE DISTRIBUCION DE AGUA POTABLE</v>
          </cell>
          <cell r="C279" t="str">
            <v>03</v>
          </cell>
          <cell r="V279">
            <v>971836.24</v>
          </cell>
        </row>
        <row r="280">
          <cell r="A280" t="str">
            <v>58910</v>
          </cell>
          <cell r="B280" t="str">
            <v xml:space="preserve">  RED DE ALCANTARILLADO</v>
          </cell>
          <cell r="C280" t="str">
            <v>03</v>
          </cell>
          <cell r="V280">
            <v>627236.07999999996</v>
          </cell>
        </row>
        <row r="281">
          <cell r="A281" t="str">
            <v>58911</v>
          </cell>
          <cell r="B281" t="str">
            <v xml:space="preserve">  PLANTA DE TRATAMIENTO DE AGUAS RESIDUALES</v>
          </cell>
          <cell r="C281" t="str">
            <v>03</v>
          </cell>
          <cell r="V281">
            <v>0</v>
          </cell>
        </row>
        <row r="282">
          <cell r="A282" t="str">
            <v>59000</v>
          </cell>
          <cell r="B282" t="str">
            <v>ACTIVOS INTANGIBLES</v>
          </cell>
          <cell r="C282" t="str">
            <v>03</v>
          </cell>
          <cell r="V282">
            <v>0</v>
          </cell>
        </row>
        <row r="283">
          <cell r="A283" t="str">
            <v>59100</v>
          </cell>
          <cell r="B283" t="str">
            <v xml:space="preserve">  Software</v>
          </cell>
          <cell r="C283" t="str">
            <v>03</v>
          </cell>
          <cell r="V283">
            <v>0</v>
          </cell>
        </row>
        <row r="284">
          <cell r="A284" t="str">
            <v>59101</v>
          </cell>
          <cell r="B284" t="str">
            <v xml:space="preserve">  Software</v>
          </cell>
          <cell r="C284" t="str">
            <v>03</v>
          </cell>
          <cell r="V284">
            <v>0</v>
          </cell>
        </row>
        <row r="285">
          <cell r="A285" t="str">
            <v>10000</v>
          </cell>
          <cell r="B285" t="str">
            <v>SERVICIOS PERSONALES</v>
          </cell>
          <cell r="C285" t="str">
            <v>04</v>
          </cell>
          <cell r="V285">
            <v>275539.76</v>
          </cell>
        </row>
        <row r="286">
          <cell r="A286" t="str">
            <v>11000</v>
          </cell>
          <cell r="B286" t="str">
            <v>REMUNERACIONES AL PERSONAL DE CARÁCTER PERMANENTE</v>
          </cell>
          <cell r="C286" t="str">
            <v>04</v>
          </cell>
          <cell r="V286">
            <v>110064</v>
          </cell>
        </row>
        <row r="287">
          <cell r="A287" t="str">
            <v>11300</v>
          </cell>
          <cell r="B287" t="str">
            <v xml:space="preserve">  Sueldos base al personal permanente</v>
          </cell>
          <cell r="C287" t="str">
            <v>04</v>
          </cell>
          <cell r="V287">
            <v>110064</v>
          </cell>
        </row>
        <row r="288">
          <cell r="A288" t="str">
            <v>11301</v>
          </cell>
          <cell r="B288" t="str">
            <v xml:space="preserve">  Sueldos base al personal permanente</v>
          </cell>
          <cell r="C288" t="str">
            <v>04</v>
          </cell>
          <cell r="V288">
            <v>110064</v>
          </cell>
        </row>
        <row r="289">
          <cell r="A289" t="str">
            <v>13000</v>
          </cell>
          <cell r="B289" t="str">
            <v>REMUNERACIONES ADICIONALES Y ESPECIALES</v>
          </cell>
          <cell r="C289" t="str">
            <v>04</v>
          </cell>
          <cell r="V289">
            <v>61897.04</v>
          </cell>
        </row>
        <row r="290">
          <cell r="A290" t="str">
            <v>13200</v>
          </cell>
          <cell r="B290" t="str">
            <v xml:space="preserve">  Primas de vacaciones, dominical y gratificación de fin de año</v>
          </cell>
          <cell r="C290" t="str">
            <v>04</v>
          </cell>
          <cell r="V290">
            <v>22609.040000000001</v>
          </cell>
        </row>
        <row r="291">
          <cell r="A291" t="str">
            <v>13201</v>
          </cell>
          <cell r="B291" t="str">
            <v xml:space="preserve">  Gratificación de fin de año</v>
          </cell>
          <cell r="C291" t="str">
            <v>04</v>
          </cell>
          <cell r="V291">
            <v>16092.12</v>
          </cell>
        </row>
        <row r="292">
          <cell r="A292" t="str">
            <v>13202</v>
          </cell>
          <cell r="B292" t="str">
            <v xml:space="preserve">  Prima Vacacional</v>
          </cell>
          <cell r="C292" t="str">
            <v>04</v>
          </cell>
          <cell r="V292">
            <v>6516.92</v>
          </cell>
        </row>
        <row r="293">
          <cell r="A293" t="str">
            <v>13400</v>
          </cell>
          <cell r="B293" t="str">
            <v xml:space="preserve">  Compensaciones</v>
          </cell>
          <cell r="C293" t="str">
            <v>04</v>
          </cell>
          <cell r="V293">
            <v>39288</v>
          </cell>
        </row>
        <row r="294">
          <cell r="A294" t="str">
            <v>13401</v>
          </cell>
          <cell r="B294" t="str">
            <v xml:space="preserve">  Compensaciones</v>
          </cell>
          <cell r="C294" t="str">
            <v>04</v>
          </cell>
          <cell r="V294">
            <v>39288</v>
          </cell>
        </row>
        <row r="295">
          <cell r="A295" t="str">
            <v>14000</v>
          </cell>
          <cell r="B295" t="str">
            <v>SEGURIDAD SOCIAL</v>
          </cell>
          <cell r="C295" t="str">
            <v>04</v>
          </cell>
          <cell r="V295">
            <v>78506.490000000005</v>
          </cell>
        </row>
        <row r="296">
          <cell r="A296" t="str">
            <v>14100</v>
          </cell>
          <cell r="B296" t="str">
            <v xml:space="preserve">  Aportaciones de seguridad social</v>
          </cell>
          <cell r="C296" t="str">
            <v>04</v>
          </cell>
          <cell r="V296">
            <v>72860.070000000007</v>
          </cell>
        </row>
        <row r="297">
          <cell r="A297" t="str">
            <v>14101</v>
          </cell>
          <cell r="B297" t="str">
            <v xml:space="preserve">  Aportaciones de seguridad social PCE</v>
          </cell>
          <cell r="C297" t="str">
            <v>04</v>
          </cell>
          <cell r="V297">
            <v>30196.59</v>
          </cell>
        </row>
        <row r="298">
          <cell r="A298" t="str">
            <v>14102</v>
          </cell>
          <cell r="B298" t="str">
            <v xml:space="preserve">  Diferencial de Servicio Medico PCE</v>
          </cell>
          <cell r="C298" t="str">
            <v>04</v>
          </cell>
          <cell r="V298">
            <v>42663.48</v>
          </cell>
        </row>
        <row r="299">
          <cell r="A299" t="str">
            <v>14400</v>
          </cell>
          <cell r="B299" t="str">
            <v xml:space="preserve">  Aportaciones para seguros</v>
          </cell>
          <cell r="C299" t="str">
            <v>04</v>
          </cell>
          <cell r="V299">
            <v>5646.42</v>
          </cell>
        </row>
        <row r="300">
          <cell r="A300" t="str">
            <v>14401</v>
          </cell>
          <cell r="B300" t="str">
            <v xml:space="preserve">  Aportaciones para seguros</v>
          </cell>
          <cell r="C300" t="str">
            <v>04</v>
          </cell>
          <cell r="V300">
            <v>5646.42</v>
          </cell>
        </row>
        <row r="301">
          <cell r="A301" t="str">
            <v>15000</v>
          </cell>
          <cell r="B301" t="str">
            <v>OTRAS PRESTACIONES SOCIALES Y ECONÓMICAS</v>
          </cell>
          <cell r="C301" t="str">
            <v>04</v>
          </cell>
          <cell r="V301">
            <v>25072.23</v>
          </cell>
        </row>
        <row r="302">
          <cell r="A302" t="str">
            <v>15100</v>
          </cell>
          <cell r="B302" t="str">
            <v xml:space="preserve">  Cuotas para el fondo de ahorro y fondo de trabajo</v>
          </cell>
          <cell r="C302" t="str">
            <v>04</v>
          </cell>
          <cell r="V302">
            <v>5870.17</v>
          </cell>
        </row>
        <row r="303">
          <cell r="A303" t="str">
            <v>15101</v>
          </cell>
          <cell r="B303" t="str">
            <v xml:space="preserve">  Cuotas para el fondo de ahorro y fondo de trabajo</v>
          </cell>
          <cell r="C303" t="str">
            <v>04</v>
          </cell>
          <cell r="V303">
            <v>5870.17</v>
          </cell>
        </row>
        <row r="304">
          <cell r="A304" t="str">
            <v>15400</v>
          </cell>
          <cell r="B304" t="str">
            <v xml:space="preserve">  Prestaciones contractuales</v>
          </cell>
          <cell r="C304" t="str">
            <v>04</v>
          </cell>
          <cell r="V304">
            <v>19202.060000000001</v>
          </cell>
        </row>
        <row r="305">
          <cell r="A305" t="str">
            <v>15404</v>
          </cell>
          <cell r="B305" t="str">
            <v xml:space="preserve">  Despensa</v>
          </cell>
          <cell r="C305" t="str">
            <v>04</v>
          </cell>
          <cell r="V305">
            <v>19202.060000000001</v>
          </cell>
        </row>
        <row r="306">
          <cell r="A306" t="str">
            <v>20000</v>
          </cell>
          <cell r="B306" t="str">
            <v>MATERIALES Y SUMINISTROS</v>
          </cell>
          <cell r="C306" t="str">
            <v>04</v>
          </cell>
          <cell r="V306">
            <v>106531.38</v>
          </cell>
        </row>
        <row r="307">
          <cell r="A307" t="str">
            <v>24000</v>
          </cell>
          <cell r="B307" t="str">
            <v>MATERIALES Y ARTÍCULOS DE CONSTRUCCIÓN Y DE REPARACIÓN</v>
          </cell>
          <cell r="C307" t="str">
            <v>04</v>
          </cell>
          <cell r="V307">
            <v>106531.38</v>
          </cell>
        </row>
        <row r="308">
          <cell r="A308" t="str">
            <v>24900</v>
          </cell>
          <cell r="B308" t="str">
            <v xml:space="preserve">  Otros materiales y artículos de construcción y reparación</v>
          </cell>
          <cell r="C308" t="str">
            <v>04</v>
          </cell>
          <cell r="V308">
            <v>106531.38</v>
          </cell>
        </row>
        <row r="309">
          <cell r="A309" t="str">
            <v>24910</v>
          </cell>
          <cell r="B309" t="str">
            <v xml:space="preserve">  Refacciones y accesorios a sistemas de tratamiento</v>
          </cell>
          <cell r="C309" t="str">
            <v>04</v>
          </cell>
          <cell r="V309">
            <v>106531.38</v>
          </cell>
        </row>
        <row r="310">
          <cell r="A310" t="str">
            <v>27000</v>
          </cell>
          <cell r="B310" t="str">
            <v>VESTUARIO, BLANCOS, PRENDAS DE PROTECCIÓN Y ARTÍCULOS DEPORTIVOS</v>
          </cell>
          <cell r="C310" t="str">
            <v>04</v>
          </cell>
          <cell r="V310">
            <v>0</v>
          </cell>
        </row>
        <row r="311">
          <cell r="A311" t="str">
            <v>27100</v>
          </cell>
          <cell r="B311" t="str">
            <v xml:space="preserve">  Vestuario y uniformes</v>
          </cell>
          <cell r="C311" t="str">
            <v>04</v>
          </cell>
          <cell r="V311">
            <v>0</v>
          </cell>
        </row>
        <row r="312">
          <cell r="A312" t="str">
            <v>27101</v>
          </cell>
          <cell r="B312" t="str">
            <v xml:space="preserve">  Vestuario y uniformes</v>
          </cell>
          <cell r="C312" t="str">
            <v>04</v>
          </cell>
          <cell r="V312">
            <v>0</v>
          </cell>
        </row>
        <row r="313">
          <cell r="A313" t="str">
            <v>30000</v>
          </cell>
          <cell r="B313" t="str">
            <v>SERVICIOS GENERALES</v>
          </cell>
          <cell r="C313" t="str">
            <v>04</v>
          </cell>
          <cell r="V313">
            <v>191515.44</v>
          </cell>
        </row>
        <row r="314">
          <cell r="A314" t="str">
            <v>31000</v>
          </cell>
          <cell r="B314" t="str">
            <v>SERVICIOS BÁSICOS</v>
          </cell>
          <cell r="C314" t="str">
            <v>04</v>
          </cell>
          <cell r="V314">
            <v>118819.44</v>
          </cell>
        </row>
        <row r="315">
          <cell r="A315" t="str">
            <v>31100</v>
          </cell>
          <cell r="B315" t="str">
            <v xml:space="preserve">  Energía eléctrica</v>
          </cell>
          <cell r="C315" t="str">
            <v>04</v>
          </cell>
          <cell r="V315">
            <v>118819.44</v>
          </cell>
        </row>
        <row r="316">
          <cell r="A316" t="str">
            <v>31101</v>
          </cell>
          <cell r="B316" t="str">
            <v xml:space="preserve">  Energía eléctrica</v>
          </cell>
          <cell r="C316" t="str">
            <v>04</v>
          </cell>
          <cell r="V316">
            <v>118819.44</v>
          </cell>
        </row>
        <row r="317">
          <cell r="A317" t="str">
            <v>33000</v>
          </cell>
          <cell r="B317" t="str">
            <v>SERVICIOS PROFESIONALES, CIENTÍFICOS, TÉCNICOS Y OTROS SERVICIOS</v>
          </cell>
          <cell r="C317" t="str">
            <v>04</v>
          </cell>
          <cell r="V317">
            <v>72696</v>
          </cell>
        </row>
        <row r="318">
          <cell r="A318" t="str">
            <v>33900</v>
          </cell>
          <cell r="B318" t="str">
            <v xml:space="preserve">  Servicios profesionales, científicos y técnicos integrales</v>
          </cell>
          <cell r="C318" t="str">
            <v>04</v>
          </cell>
          <cell r="V318">
            <v>72696</v>
          </cell>
        </row>
        <row r="319">
          <cell r="A319" t="str">
            <v>33901</v>
          </cell>
          <cell r="B319" t="str">
            <v xml:space="preserve">  Servicios profesionales, científicos y técnicos integrales</v>
          </cell>
          <cell r="C319" t="str">
            <v>04</v>
          </cell>
          <cell r="V319">
            <v>72696</v>
          </cell>
        </row>
        <row r="320">
          <cell r="B320" t="str">
            <v xml:space="preserve">  SANEAMIENTO</v>
          </cell>
          <cell r="V320">
            <v>573586.57999999996</v>
          </cell>
        </row>
        <row r="322">
          <cell r="B322" t="str">
            <v xml:space="preserve">  Total Final</v>
          </cell>
          <cell r="V322">
            <v>19850996.870000001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 filterMode="1">
    <tabColor rgb="FFFF3300"/>
    <pageSetUpPr fitToPage="1"/>
  </sheetPr>
  <dimension ref="A1:BR196"/>
  <sheetViews>
    <sheetView tabSelected="1" zoomScaleNormal="100" zoomScaleSheetLayoutView="120" workbookViewId="0">
      <pane xSplit="4" ySplit="9" topLeftCell="E114" activePane="bottomRight" state="frozen"/>
      <selection pane="topRight" activeCell="G1" sqref="G1"/>
      <selection pane="bottomLeft" activeCell="A10" sqref="A10"/>
      <selection pane="bottomRight" activeCell="D199" sqref="D199"/>
    </sheetView>
  </sheetViews>
  <sheetFormatPr baseColWidth="10" defaultColWidth="9.140625" defaultRowHeight="12.75" x14ac:dyDescent="0.2"/>
  <cols>
    <col min="1" max="1" width="11.140625" style="7" customWidth="1"/>
    <col min="2" max="2" width="10.28515625" style="7" hidden="1" customWidth="1"/>
    <col min="3" max="3" width="85.140625" style="7" customWidth="1"/>
    <col min="4" max="4" width="22.7109375" style="74" bestFit="1" customWidth="1"/>
    <col min="5" max="5" width="40" style="7" customWidth="1"/>
    <col min="6" max="7" width="16.85546875" style="74" hidden="1" customWidth="1"/>
    <col min="8" max="8" width="15.140625" style="74" hidden="1" customWidth="1"/>
    <col min="9" max="9" width="2.42578125" style="75" hidden="1" customWidth="1"/>
    <col min="10" max="10" width="13.140625" style="76" hidden="1" customWidth="1"/>
    <col min="11" max="11" width="15" style="76" hidden="1" customWidth="1"/>
    <col min="12" max="13" width="13.85546875" style="76" hidden="1" customWidth="1"/>
    <col min="14" max="15" width="7.7109375" style="77" hidden="1" customWidth="1"/>
    <col min="16" max="16" width="10.140625" style="7" hidden="1" customWidth="1"/>
    <col min="17" max="17" width="3.85546875" style="7" hidden="1" customWidth="1"/>
    <col min="18" max="18" width="10.28515625" style="7" hidden="1" customWidth="1"/>
    <col min="19" max="19" width="3" style="7" hidden="1" customWidth="1"/>
    <col min="20" max="20" width="12.7109375" style="76" hidden="1" customWidth="1"/>
    <col min="21" max="21" width="9.85546875" style="7" hidden="1" customWidth="1"/>
    <col min="22" max="22" width="12.7109375" style="76" hidden="1" customWidth="1"/>
    <col min="23" max="23" width="12.7109375" style="7" hidden="1" customWidth="1"/>
    <col min="24" max="24" width="12.7109375" style="76" hidden="1" customWidth="1"/>
    <col min="25" max="25" width="12.7109375" style="7" hidden="1" customWidth="1"/>
    <col min="26" max="33" width="11.42578125" style="7" hidden="1" customWidth="1"/>
    <col min="34" max="255" width="11.42578125" style="7" customWidth="1"/>
    <col min="256" max="257" width="9.140625" style="7" customWidth="1"/>
    <col min="258" max="16384" width="9.140625" style="7"/>
  </cols>
  <sheetData>
    <row r="1" spans="1:70" ht="18" x14ac:dyDescent="0.2">
      <c r="A1" s="97" t="str">
        <f>[1]Parametros!A1</f>
        <v>JUNTA MUNICIPAL DE AGUA Y SANEAMIENTO DE OJINAGA</v>
      </c>
      <c r="B1" s="97"/>
      <c r="C1" s="97"/>
      <c r="D1" s="97"/>
      <c r="E1" s="97"/>
      <c r="F1" s="1"/>
      <c r="G1" s="1"/>
      <c r="H1" s="1"/>
      <c r="I1" s="2"/>
      <c r="J1" s="3"/>
      <c r="K1" s="3"/>
      <c r="L1" s="3"/>
      <c r="M1" s="3"/>
      <c r="N1" s="4"/>
      <c r="O1" s="4"/>
      <c r="P1" s="4"/>
      <c r="Q1" s="4"/>
      <c r="R1" s="4"/>
      <c r="S1" s="5"/>
      <c r="T1" s="6"/>
      <c r="U1" s="5"/>
      <c r="V1" s="6"/>
      <c r="W1" s="5"/>
      <c r="X1" s="6"/>
      <c r="Y1" s="5"/>
      <c r="Z1" s="5"/>
      <c r="AA1" s="5"/>
      <c r="AB1" s="5"/>
      <c r="AC1" s="5"/>
      <c r="AD1" s="5"/>
      <c r="AE1" s="5"/>
    </row>
    <row r="2" spans="1:70" ht="14.25" customHeight="1" x14ac:dyDescent="0.2">
      <c r="A2" s="96"/>
      <c r="B2" s="96"/>
      <c r="C2" s="96"/>
      <c r="D2" s="96"/>
      <c r="E2" s="96"/>
      <c r="F2" s="9"/>
      <c r="G2" s="9"/>
      <c r="H2" s="9"/>
      <c r="I2" s="2"/>
      <c r="J2" s="6"/>
      <c r="K2" s="6"/>
      <c r="L2" s="6"/>
      <c r="M2" s="6"/>
      <c r="N2" s="10"/>
      <c r="O2" s="10"/>
      <c r="P2" s="5"/>
      <c r="Q2" s="5"/>
      <c r="R2" s="5"/>
      <c r="S2" s="5"/>
      <c r="T2" s="6"/>
      <c r="U2" s="5"/>
      <c r="V2" s="6"/>
      <c r="W2" s="5"/>
      <c r="X2" s="6"/>
      <c r="Y2" s="5"/>
      <c r="Z2" s="5"/>
      <c r="AA2" s="5"/>
      <c r="AB2" s="5"/>
      <c r="AC2" s="5"/>
      <c r="AD2" s="5"/>
      <c r="AE2" s="5"/>
    </row>
    <row r="3" spans="1:70" ht="20.25" customHeight="1" x14ac:dyDescent="0.2">
      <c r="A3" s="98" t="str">
        <f>+[1]Indice!A3</f>
        <v>Presupuesto 2022</v>
      </c>
      <c r="B3" s="98"/>
      <c r="C3" s="98"/>
      <c r="D3" s="98"/>
      <c r="E3" s="98"/>
      <c r="F3" s="11"/>
      <c r="G3" s="11"/>
      <c r="H3" s="11"/>
      <c r="I3" s="2"/>
      <c r="J3" s="12" t="s">
        <v>0</v>
      </c>
      <c r="K3" s="13"/>
      <c r="L3" s="13"/>
      <c r="M3" s="13"/>
      <c r="N3" s="14"/>
      <c r="O3" s="14"/>
      <c r="P3" s="14"/>
      <c r="Q3" s="14"/>
      <c r="R3" s="14"/>
      <c r="S3" s="5"/>
      <c r="T3" s="6"/>
      <c r="U3" s="5"/>
      <c r="V3" s="6"/>
      <c r="W3" s="5"/>
      <c r="X3" s="6"/>
      <c r="Y3" s="5"/>
      <c r="Z3" s="5"/>
      <c r="AA3" s="5"/>
      <c r="AB3" s="5"/>
      <c r="AC3" s="5"/>
      <c r="AD3" s="5"/>
      <c r="AE3" s="5"/>
    </row>
    <row r="4" spans="1:70" ht="16.5" customHeight="1" x14ac:dyDescent="0.2">
      <c r="A4" s="15"/>
      <c r="B4" s="15"/>
      <c r="C4" s="15"/>
      <c r="D4" s="16"/>
      <c r="E4" s="15"/>
      <c r="F4" s="11"/>
      <c r="G4" s="11"/>
      <c r="H4" s="11"/>
      <c r="I4" s="2"/>
      <c r="J4" s="99" t="s">
        <v>1</v>
      </c>
      <c r="K4" s="99"/>
      <c r="L4" s="99"/>
      <c r="M4" s="99"/>
      <c r="N4" s="17"/>
      <c r="O4" s="17"/>
      <c r="P4" s="5"/>
      <c r="Q4" s="14"/>
      <c r="R4" s="14"/>
      <c r="S4" s="5"/>
      <c r="T4" s="6"/>
      <c r="U4" s="5"/>
      <c r="V4" s="6"/>
      <c r="W4" s="5"/>
      <c r="X4" s="6"/>
      <c r="Y4" s="5"/>
      <c r="Z4" s="5"/>
      <c r="AA4" s="5"/>
      <c r="AB4" s="5"/>
      <c r="AC4" s="5"/>
      <c r="AD4" s="5"/>
      <c r="AE4" s="5"/>
    </row>
    <row r="5" spans="1:70" ht="18" x14ac:dyDescent="0.2">
      <c r="A5" s="100" t="s">
        <v>2</v>
      </c>
      <c r="B5" s="100"/>
      <c r="C5" s="100"/>
      <c r="D5" s="100"/>
      <c r="E5" s="100"/>
      <c r="F5" s="11"/>
      <c r="G5" s="11"/>
      <c r="H5" s="11"/>
      <c r="I5" s="2"/>
      <c r="J5" s="18">
        <v>1</v>
      </c>
      <c r="K5" s="18">
        <v>2</v>
      </c>
      <c r="L5" s="18">
        <v>3</v>
      </c>
      <c r="M5" s="18">
        <v>4</v>
      </c>
      <c r="N5" s="17"/>
      <c r="O5" s="17"/>
      <c r="P5" s="5"/>
      <c r="Q5" s="5"/>
      <c r="R5" s="5"/>
      <c r="S5" s="5"/>
      <c r="T5" s="6"/>
      <c r="U5" s="5"/>
      <c r="V5" s="6"/>
      <c r="W5" s="5"/>
      <c r="X5" s="6"/>
      <c r="Y5" s="5"/>
      <c r="Z5" s="5"/>
      <c r="AA5" s="5"/>
      <c r="AB5" s="5"/>
      <c r="AC5" s="5"/>
      <c r="AD5" s="5"/>
      <c r="AE5" s="5"/>
    </row>
    <row r="6" spans="1:70" ht="12.75" customHeight="1" x14ac:dyDescent="0.2">
      <c r="A6" s="96"/>
      <c r="B6" s="96"/>
      <c r="C6" s="96"/>
      <c r="D6" s="96"/>
      <c r="E6" s="8"/>
      <c r="F6" s="11"/>
      <c r="G6" s="11"/>
      <c r="H6" s="11"/>
      <c r="I6" s="2"/>
      <c r="J6" s="13"/>
      <c r="K6" s="13"/>
      <c r="L6" s="13"/>
      <c r="M6" s="13"/>
      <c r="N6" s="17"/>
      <c r="O6" s="17"/>
      <c r="P6" s="5"/>
      <c r="Q6" s="5"/>
      <c r="R6" s="5"/>
      <c r="S6" s="5"/>
      <c r="T6" s="6"/>
      <c r="U6" s="5"/>
      <c r="V6" s="6"/>
      <c r="W6" s="5"/>
      <c r="X6" s="6"/>
      <c r="Y6" s="5"/>
      <c r="Z6" s="5"/>
      <c r="AA6" s="5"/>
      <c r="AB6" s="5"/>
      <c r="AC6" s="5"/>
      <c r="AD6" s="5"/>
      <c r="AE6" s="5"/>
    </row>
    <row r="7" spans="1:70" ht="12.75" customHeight="1" x14ac:dyDescent="0.2">
      <c r="A7" s="5"/>
      <c r="B7" s="5"/>
      <c r="C7" s="19"/>
      <c r="D7" s="11"/>
      <c r="E7" s="19"/>
      <c r="F7" s="11"/>
      <c r="G7" s="11"/>
      <c r="H7" s="11"/>
      <c r="I7" s="2"/>
      <c r="J7" s="12"/>
      <c r="K7" s="13"/>
      <c r="L7" s="13"/>
      <c r="M7" s="13"/>
      <c r="N7" s="17"/>
      <c r="O7" s="83" t="s">
        <v>3</v>
      </c>
      <c r="P7" s="83"/>
      <c r="Q7" s="83"/>
      <c r="R7" s="83"/>
      <c r="S7" s="5"/>
      <c r="T7" s="6"/>
      <c r="U7" s="5"/>
      <c r="V7" s="6"/>
      <c r="W7" s="5"/>
      <c r="X7" s="6"/>
      <c r="Y7" s="5"/>
      <c r="Z7" s="5"/>
      <c r="AA7" s="5"/>
      <c r="AB7" s="5"/>
      <c r="AC7" s="5"/>
      <c r="AD7" s="5"/>
      <c r="AE7" s="5"/>
    </row>
    <row r="8" spans="1:70" s="23" customFormat="1" ht="30.75" customHeight="1" x14ac:dyDescent="0.2">
      <c r="A8" s="84" t="s">
        <v>4</v>
      </c>
      <c r="B8" s="86" t="s">
        <v>4</v>
      </c>
      <c r="C8" s="87" t="s">
        <v>5</v>
      </c>
      <c r="D8" s="20" t="s">
        <v>6</v>
      </c>
      <c r="E8" s="89" t="s">
        <v>7</v>
      </c>
      <c r="F8" s="90" t="str">
        <f>CONCATENATE("Ejercido a: ",[1]Parametros!$B$12)</f>
        <v>Ejercido a: Agosto</v>
      </c>
      <c r="G8" s="21" t="s">
        <v>6</v>
      </c>
      <c r="H8" s="91" t="s">
        <v>8</v>
      </c>
      <c r="I8" s="5"/>
      <c r="J8" s="93" t="str">
        <f>CONCATENATE("DETALLE DE OBJETO DE GASTOS POR AREAS EN INVERSIÓN ",O9)</f>
        <v xml:space="preserve">DETALLE DE OBJETO DE GASTOS POR AREAS EN INVERSIÓN </v>
      </c>
      <c r="K8" s="93"/>
      <c r="L8" s="93"/>
      <c r="M8" s="93"/>
      <c r="N8" s="94"/>
      <c r="O8" s="94" t="s">
        <v>9</v>
      </c>
      <c r="P8" s="79" t="s">
        <v>10</v>
      </c>
      <c r="Q8" s="79" t="s">
        <v>11</v>
      </c>
      <c r="R8" s="79" t="s">
        <v>12</v>
      </c>
      <c r="S8" s="5"/>
      <c r="T8" s="81" t="e">
        <f>CONCATENATE("Presupuesto ",TEXT(#REF!,"0000")," &amp; Ejercido ",TEXT(#REF!,"0000"))</f>
        <v>#REF!</v>
      </c>
      <c r="U8" s="82"/>
      <c r="V8" s="81" t="e">
        <f>CONCATENATE("Presupuesto ",TEXT($D$9,"0000")," &amp; Presupuesto ",TEXT(#REF!,"0000"))</f>
        <v>#REF!</v>
      </c>
      <c r="W8" s="82"/>
      <c r="X8" s="81" t="e">
        <f>CONCATENATE("Presupuesto ",TEXT($D$9,"0000")," &amp; Ejercido ",TEXT(#REF!,"0000"))</f>
        <v>#REF!</v>
      </c>
      <c r="Y8" s="82"/>
      <c r="Z8" s="5"/>
      <c r="AA8" s="5"/>
      <c r="AB8" s="5"/>
      <c r="AC8" s="5"/>
      <c r="AD8" s="5"/>
      <c r="AE8" s="5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1:70" s="23" customFormat="1" ht="15.75" hidden="1" x14ac:dyDescent="0.2">
      <c r="A9" s="85"/>
      <c r="B9" s="86"/>
      <c r="C9" s="88"/>
      <c r="D9" s="24">
        <f>+[1]Parametros!$B$10</f>
        <v>2022</v>
      </c>
      <c r="E9" s="89"/>
      <c r="F9" s="90"/>
      <c r="G9" s="21">
        <v>15535705.609999999</v>
      </c>
      <c r="H9" s="92"/>
      <c r="I9" s="5"/>
      <c r="J9" s="25" t="s">
        <v>13</v>
      </c>
      <c r="K9" s="26" t="s">
        <v>14</v>
      </c>
      <c r="L9" s="26" t="s">
        <v>15</v>
      </c>
      <c r="M9" s="26" t="s">
        <v>16</v>
      </c>
      <c r="N9" s="95"/>
      <c r="O9" s="95"/>
      <c r="P9" s="80"/>
      <c r="Q9" s="80"/>
      <c r="R9" s="80"/>
      <c r="S9" s="5"/>
      <c r="T9" s="27" t="s">
        <v>17</v>
      </c>
      <c r="U9" s="28" t="s">
        <v>18</v>
      </c>
      <c r="V9" s="27" t="s">
        <v>17</v>
      </c>
      <c r="W9" s="28" t="s">
        <v>18</v>
      </c>
      <c r="X9" s="27" t="s">
        <v>17</v>
      </c>
      <c r="Y9" s="28" t="s">
        <v>18</v>
      </c>
      <c r="Z9" s="5"/>
      <c r="AA9" s="5"/>
      <c r="AB9" s="5"/>
      <c r="AC9" s="5"/>
      <c r="AD9" s="5"/>
      <c r="AE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1:70" s="44" customFormat="1" ht="15" x14ac:dyDescent="0.2">
      <c r="A10" s="29" t="s">
        <v>19</v>
      </c>
      <c r="B10" s="29"/>
      <c r="C10" s="30" t="str">
        <f>IFERROR(INDEX('[1]Balanza Egresos'!A:C,MATCH(A10,'[1]Balanza Egresos'!A:A,0),2),"SIN CUENTA")</f>
        <v>BIENES MUEBLES, INMUEBLES E INTANGIBLES</v>
      </c>
      <c r="D10" s="31">
        <f>IF($N10="A",SUMIFS(D11:D$181,$A11:$A$181,LEFT($A10,$O10)&amp;"*",$N11:$N$181,"R"),J10+K10+L10+M10)</f>
        <v>15535705.609999999</v>
      </c>
      <c r="E10" s="32"/>
      <c r="F10" s="31" t="e">
        <f>IF($N10="A",SUMIFS(F11:F$181,$A11:$A$181,LEFT($A10,$O10)&amp;"*",$N11:$N$181,"R"),SUMIFS('[1]Balanza Egresos'!$V:$V,'[1]Balanza Egresos'!$A:$A,$A10))</f>
        <v>#VALUE!</v>
      </c>
      <c r="G10" s="31">
        <v>1600000</v>
      </c>
      <c r="H10" s="31">
        <f>H17+H11+H18+H27+H51+H62+H71</f>
        <v>0</v>
      </c>
      <c r="I10" s="33"/>
      <c r="J10" s="34">
        <f>IF($N10="A",SUMIFS(J11:J$181,$A11:$A$181,LEFT($A10,$O10)&amp;"*",$N11:$N$181,"R"),0)</f>
        <v>500000</v>
      </c>
      <c r="K10" s="34">
        <f>IF($N10="A",SUMIFS(K11:K$181,$A11:$A$181,LEFT($A10,$O10)&amp;"*",$N11:$N$181,"R"),0)</f>
        <v>1700000</v>
      </c>
      <c r="L10" s="34">
        <f>IF($N10="A",SUMIFS(L11:L$181,$A11:$A$181,LEFT($A10,$O10)&amp;"*",$N11:$N$181,"R"),0)</f>
        <v>12635705.609999999</v>
      </c>
      <c r="M10" s="34">
        <f>IF($N10="A",SUMIFS(M11:M$181,$A11:$A$181,LEFT($A10,$O10)&amp;"*",$N11:$N$181,"R"),0)</f>
        <v>700000</v>
      </c>
      <c r="N10" s="35" t="str">
        <f t="shared" ref="N10:N41" si="0">IF(RIGHT(A10,2)="00","A","R")</f>
        <v>A</v>
      </c>
      <c r="O10" s="35">
        <f t="shared" ref="O10:O41" si="1">IF(RIGHT(A10,4)="0000",1,IF(RIGHT(A10,3)="000",2,IF(RIGHT(A10,2)="00",3,4)))</f>
        <v>1</v>
      </c>
      <c r="P10" s="36" t="e">
        <f>IF(ABS(#REF!+#REF!+D10+F10)&gt;0,"SI","NO")</f>
        <v>#REF!</v>
      </c>
      <c r="Q10" s="37">
        <v>1</v>
      </c>
      <c r="R10" s="38" t="s">
        <v>20</v>
      </c>
      <c r="S10" s="5"/>
      <c r="T10" s="39" t="e">
        <f>#REF!-#REF!</f>
        <v>#REF!</v>
      </c>
      <c r="U10" s="40" t="e">
        <f>IF(#REF!=0,0,T10/#REF!)</f>
        <v>#REF!</v>
      </c>
      <c r="V10" s="41" t="e">
        <f>D10-#REF!</f>
        <v>#REF!</v>
      </c>
      <c r="W10" s="40" t="e">
        <f>IF(#REF!=0,0,V10/#REF!)</f>
        <v>#REF!</v>
      </c>
      <c r="X10" s="42" t="e">
        <f>+D10-#REF!</f>
        <v>#REF!</v>
      </c>
      <c r="Y10" s="43" t="e">
        <f>IF(#REF!=0,0,X10/#REF!)</f>
        <v>#REF!</v>
      </c>
      <c r="Z10" s="33"/>
      <c r="AA10" s="33"/>
      <c r="AB10" s="33"/>
      <c r="AC10" s="33"/>
      <c r="AD10" s="33"/>
      <c r="AE10" s="33"/>
    </row>
    <row r="11" spans="1:70" s="44" customFormat="1" ht="15.75" hidden="1" customHeight="1" x14ac:dyDescent="0.2">
      <c r="A11" s="45" t="s">
        <v>21</v>
      </c>
      <c r="B11" s="45"/>
      <c r="C11" s="46" t="str">
        <f>IFERROR(INDEX('[1]Balanza Egresos'!A:C,MATCH(A11,'[1]Balanza Egresos'!A:A,0),2),"SIN CUENTA")</f>
        <v>SIN CUENTA</v>
      </c>
      <c r="D11" s="31">
        <f>IF($N11="A",SUMIFS(D12:D$181,$A12:$A$181,LEFT($A11,$O11)&amp;"*",$N12:$N$181,"R"),J11+K11+L11+M11)</f>
        <v>0</v>
      </c>
      <c r="E11" s="48"/>
      <c r="F11" s="47" t="e">
        <f>IF($N11="A",SUMIFS(F12:F$181,$A12:$A$181,LEFT($A11,$O11)&amp;"*",$N12:$N$181,"R"),SUMIFS('[1]Balanza Egresos'!$V:$V,'[1]Balanza Egresos'!$A:$A,$A11))</f>
        <v>#VALUE!</v>
      </c>
      <c r="G11" s="47">
        <v>1600000</v>
      </c>
      <c r="H11" s="47">
        <f>SUM(H12:H17)</f>
        <v>0</v>
      </c>
      <c r="I11" s="33"/>
      <c r="J11" s="34">
        <f>IF($N11="A",SUMIFS(J12:J$181,$A12:$A$181,LEFT($A11,$O11)&amp;"*",$N12:$N$181,"R"),0)</f>
        <v>0</v>
      </c>
      <c r="K11" s="34">
        <f>IF($N11="A",SUMIFS(K12:K$181,$A12:$A$181,LEFT($A11,$O11)&amp;"*",$N12:$N$181,"R"),0)</f>
        <v>0</v>
      </c>
      <c r="L11" s="34">
        <f>IF($N11="A",SUMIFS(L12:L$181,$A12:$A$181,LEFT($A11,$O11)&amp;"*",$N12:$N$181,"R"),0)</f>
        <v>0</v>
      </c>
      <c r="M11" s="34">
        <f>IF($N11="A",SUMIFS(M12:M$181,$A12:$A$181,LEFT($A11,$O11)&amp;"*",$N12:$N$181,"R"),0)</f>
        <v>0</v>
      </c>
      <c r="N11" s="35" t="str">
        <f t="shared" si="0"/>
        <v>A</v>
      </c>
      <c r="O11" s="35">
        <f t="shared" si="1"/>
        <v>2</v>
      </c>
      <c r="P11" s="36" t="e">
        <f>IF(ABS(#REF!+#REF!+D11+F11)&gt;0,"SI","NO")</f>
        <v>#REF!</v>
      </c>
      <c r="Q11" s="37">
        <v>1</v>
      </c>
      <c r="R11" s="38" t="s">
        <v>20</v>
      </c>
      <c r="S11" s="5"/>
      <c r="T11" s="39" t="e">
        <f>#REF!-#REF!</f>
        <v>#REF!</v>
      </c>
      <c r="U11" s="40" t="e">
        <f>IF(#REF!=0,0,T11/#REF!)</f>
        <v>#REF!</v>
      </c>
      <c r="V11" s="41" t="e">
        <f>D11-#REF!</f>
        <v>#REF!</v>
      </c>
      <c r="W11" s="40" t="e">
        <f>IF(#REF!=0,0,V11/#REF!)</f>
        <v>#REF!</v>
      </c>
      <c r="X11" s="42" t="e">
        <f>+D11-#REF!</f>
        <v>#REF!</v>
      </c>
      <c r="Y11" s="43" t="e">
        <f>IF(#REF!=0,0,X11/#REF!)</f>
        <v>#REF!</v>
      </c>
      <c r="Z11" s="33"/>
      <c r="AA11" s="33"/>
      <c r="AB11" s="33"/>
      <c r="AC11" s="33"/>
      <c r="AD11" s="33"/>
      <c r="AE11" s="33"/>
    </row>
    <row r="12" spans="1:70" s="44" customFormat="1" ht="15.75" hidden="1" customHeight="1" x14ac:dyDescent="0.2">
      <c r="A12" s="45" t="s">
        <v>22</v>
      </c>
      <c r="B12" s="45"/>
      <c r="C12" s="46" t="str">
        <f>IFERROR(INDEX('[1]Balanza Egresos'!A:C,MATCH(A12,'[1]Balanza Egresos'!A:A,0),2),"SIN CUENTA")</f>
        <v>SIN CUENTA</v>
      </c>
      <c r="D12" s="31">
        <f>IF($N12="A",SUMIFS(D13:D$181,$A13:$A$181,LEFT($A12,$O12)&amp;"*",$N13:$N$181,"R"),J12+K12+L12+M12)</f>
        <v>0</v>
      </c>
      <c r="E12" s="49"/>
      <c r="F12" s="50" t="e">
        <f>IF($N12="A",SUMIFS(F13:F$181,$A13:$A$181,LEFT($A12,$O12)&amp;"*",$N13:$N$181,"R"),SUMIFS('[1]Balanza Egresos'!$V:$V,'[1]Balanza Egresos'!$A:$A,$A12))</f>
        <v>#VALUE!</v>
      </c>
      <c r="G12" s="50">
        <v>1600000</v>
      </c>
      <c r="H12" s="50"/>
      <c r="I12" s="33"/>
      <c r="J12" s="34">
        <f>IF($N12="A",SUMIFS(J13:J$181,$A13:$A$181,LEFT($A12,$O12)&amp;"*",$N13:$N$181,"R"),0)</f>
        <v>0</v>
      </c>
      <c r="K12" s="34">
        <f>IF($N12="A",SUMIFS(K13:K$181,$A13:$A$181,LEFT($A12,$O12)&amp;"*",$N13:$N$181,"R"),0)</f>
        <v>0</v>
      </c>
      <c r="L12" s="34">
        <f>IF($N12="A",SUMIFS(L13:L$181,$A13:$A$181,LEFT($A12,$O12)&amp;"*",$N13:$N$181,"R"),0)</f>
        <v>0</v>
      </c>
      <c r="M12" s="34">
        <f>IF($N12="A",SUMIFS(M13:M$181,$A13:$A$181,LEFT($A12,$O12)&amp;"*",$N13:$N$181,"R"),0)</f>
        <v>0</v>
      </c>
      <c r="N12" s="35" t="str">
        <f t="shared" si="0"/>
        <v>A</v>
      </c>
      <c r="O12" s="35">
        <f t="shared" si="1"/>
        <v>3</v>
      </c>
      <c r="P12" s="36" t="e">
        <f>IF(ABS(#REF!+#REF!+D12+F12)&gt;0,"SI","NO")</f>
        <v>#REF!</v>
      </c>
      <c r="Q12" s="37">
        <v>1</v>
      </c>
      <c r="R12" s="38">
        <v>1</v>
      </c>
      <c r="S12" s="5"/>
      <c r="T12" s="39" t="e">
        <f>#REF!-#REF!</f>
        <v>#REF!</v>
      </c>
      <c r="U12" s="40" t="e">
        <f>IF(#REF!=0,0,T12/#REF!)</f>
        <v>#REF!</v>
      </c>
      <c r="V12" s="41" t="e">
        <f>D12-#REF!</f>
        <v>#REF!</v>
      </c>
      <c r="W12" s="40" t="e">
        <f>IF(#REF!=0,0,V12/#REF!)</f>
        <v>#REF!</v>
      </c>
      <c r="X12" s="42" t="e">
        <f>+D12-#REF!</f>
        <v>#REF!</v>
      </c>
      <c r="Y12" s="43" t="e">
        <f>IF(#REF!=0,0,X12/#REF!)</f>
        <v>#REF!</v>
      </c>
      <c r="Z12" s="33"/>
      <c r="AA12" s="33"/>
      <c r="AB12" s="33"/>
      <c r="AC12" s="33"/>
      <c r="AD12" s="33"/>
      <c r="AE12" s="33"/>
    </row>
    <row r="13" spans="1:70" s="44" customFormat="1" ht="15.75" hidden="1" customHeight="1" x14ac:dyDescent="0.2">
      <c r="A13" s="45" t="s">
        <v>23</v>
      </c>
      <c r="B13" s="45"/>
      <c r="C13" s="46" t="str">
        <f>IFERROR(INDEX('[1]Balanza Egresos'!A:C,MATCH(A13,'[1]Balanza Egresos'!A:A,0),2),"SIN CUENTA")</f>
        <v>SIN CUENTA</v>
      </c>
      <c r="D13" s="31">
        <f>IF($N13="A",SUMIFS(D14:D$181,$A14:$A$181,LEFT($A13,$O13)&amp;"*",$N14:$N$181,"R"),J13+K13+L13+M13)</f>
        <v>0</v>
      </c>
      <c r="E13" s="49"/>
      <c r="F13" s="50" t="e">
        <f>IF($N13="A",SUMIFS(F14:F$181,$A14:$A$181,LEFT($A13,$O13)&amp;"*",$N14:$N$181,"R"),SUMIFS('[1]Balanza Egresos'!$V:$V,'[1]Balanza Egresos'!$A:$A,$A13))</f>
        <v>#VALUE!</v>
      </c>
      <c r="G13" s="50">
        <v>200000</v>
      </c>
      <c r="H13" s="50"/>
      <c r="I13" s="33"/>
      <c r="J13" s="51">
        <f>IF($N13="A",SUMIFS(J14:J$181,$A14:$A$181,LEFT($A13,$O13)&amp;"*",$N14:$N$181,"R"),0)</f>
        <v>0</v>
      </c>
      <c r="K13" s="34">
        <f>IF($N13="A",SUMIFS(K14:K$181,$A14:$A$181,LEFT($A13,$O13)&amp;"*",$N14:$N$181,"R"),0)</f>
        <v>0</v>
      </c>
      <c r="L13" s="34">
        <f>IF($N13="A",SUMIFS(L14:L$181,$A14:$A$181,LEFT($A13,$O13)&amp;"*",$N14:$N$181,"R"),0)</f>
        <v>0</v>
      </c>
      <c r="M13" s="34">
        <f>IF($N13="A",SUMIFS(M14:M$181,$A14:$A$181,LEFT($A13,$O13)&amp;"*",$N14:$N$181,"R"),0)</f>
        <v>0</v>
      </c>
      <c r="N13" s="35" t="str">
        <f t="shared" si="0"/>
        <v>R</v>
      </c>
      <c r="O13" s="35">
        <f t="shared" si="1"/>
        <v>4</v>
      </c>
      <c r="P13" s="36" t="e">
        <f>IF(ABS(#REF!+#REF!+D13+F13)&gt;0,"SI","NO")</f>
        <v>#REF!</v>
      </c>
      <c r="Q13" s="37">
        <v>1</v>
      </c>
      <c r="R13" s="38">
        <v>1</v>
      </c>
      <c r="S13" s="5"/>
      <c r="T13" s="39" t="e">
        <f>#REF!-#REF!</f>
        <v>#REF!</v>
      </c>
      <c r="U13" s="40" t="e">
        <f>IF(#REF!=0,0,T13/#REF!)</f>
        <v>#REF!</v>
      </c>
      <c r="V13" s="41" t="e">
        <f>D13-#REF!</f>
        <v>#REF!</v>
      </c>
      <c r="W13" s="40" t="e">
        <f>IF(#REF!=0,0,V13/#REF!)</f>
        <v>#REF!</v>
      </c>
      <c r="X13" s="42" t="e">
        <f>+D13-#REF!</f>
        <v>#REF!</v>
      </c>
      <c r="Y13" s="43" t="e">
        <f>IF(#REF!=0,0,X13/#REF!)</f>
        <v>#REF!</v>
      </c>
      <c r="Z13" s="33"/>
      <c r="AA13" s="33"/>
      <c r="AB13" s="33"/>
      <c r="AC13" s="33"/>
      <c r="AD13" s="33"/>
      <c r="AE13" s="33"/>
    </row>
    <row r="14" spans="1:70" s="44" customFormat="1" ht="15.75" hidden="1" customHeight="1" x14ac:dyDescent="0.2">
      <c r="A14" s="45" t="s">
        <v>24</v>
      </c>
      <c r="B14" s="45"/>
      <c r="C14" s="46" t="str">
        <f>IFERROR(INDEX('[1]Balanza Egresos'!A:C,MATCH(A14,'[1]Balanza Egresos'!A:A,0),2),"SIN CUENTA")</f>
        <v>SIN CUENTA</v>
      </c>
      <c r="D14" s="31">
        <f>IF($N14="A",SUMIFS(D15:D$181,$A15:$A$181,LEFT($A14,$O14)&amp;"*",$N15:$N$181,"R"),J14+K14+L14+M14)</f>
        <v>0</v>
      </c>
      <c r="E14" s="49"/>
      <c r="F14" s="50" t="e">
        <f>IF($N14="A",SUMIFS(F15:F$181,$A15:$A$181,LEFT($A14,$O14)&amp;"*",$N15:$N$181,"R"),SUMIFS('[1]Balanza Egresos'!$V:$V,'[1]Balanza Egresos'!$A:$A,$A14))</f>
        <v>#VALUE!</v>
      </c>
      <c r="G14" s="50">
        <v>200000</v>
      </c>
      <c r="H14" s="50"/>
      <c r="I14" s="33"/>
      <c r="J14" s="51">
        <f>IF($N14="A",SUMIFS(J15:J$181,$A15:$A$181,LEFT($A14,$O14)&amp;"*",$N15:$N$181,"R"),0)</f>
        <v>0</v>
      </c>
      <c r="K14" s="51">
        <f>IF($N14="A",SUMIFS(K15:K$181,$A15:$A$181,LEFT($A14,$O14)&amp;"*",$N15:$N$181,"R"),0)</f>
        <v>0</v>
      </c>
      <c r="L14" s="51">
        <f>IF($N14="A",SUMIFS(L15:L$181,$A15:$A$181,LEFT($A14,$O14)&amp;"*",$N15:$N$181,"R"),0)</f>
        <v>0</v>
      </c>
      <c r="M14" s="51">
        <f>IF($N14="A",SUMIFS(M15:M$181,$A15:$A$181,LEFT($A14,$O14)&amp;"*",$N15:$N$181,"R"),0)</f>
        <v>0</v>
      </c>
      <c r="N14" s="35" t="str">
        <f t="shared" si="0"/>
        <v>A</v>
      </c>
      <c r="O14" s="35">
        <f t="shared" si="1"/>
        <v>3</v>
      </c>
      <c r="P14" s="36" t="e">
        <f>IF(ABS(#REF!+#REF!+D14+F14)&gt;0,"SI","NO")</f>
        <v>#REF!</v>
      </c>
      <c r="Q14" s="37">
        <v>1</v>
      </c>
      <c r="R14" s="38">
        <v>1</v>
      </c>
      <c r="S14" s="5"/>
      <c r="T14" s="39" t="e">
        <f>#REF!-#REF!</f>
        <v>#REF!</v>
      </c>
      <c r="U14" s="40" t="e">
        <f>IF(#REF!=0,0,T14/#REF!)</f>
        <v>#REF!</v>
      </c>
      <c r="V14" s="41" t="e">
        <f>D14-#REF!</f>
        <v>#REF!</v>
      </c>
      <c r="W14" s="40" t="e">
        <f>IF(#REF!=0,0,V14/#REF!)</f>
        <v>#REF!</v>
      </c>
      <c r="X14" s="42" t="e">
        <f>+D14-#REF!</f>
        <v>#REF!</v>
      </c>
      <c r="Y14" s="43" t="e">
        <f>IF(#REF!=0,0,X14/#REF!)</f>
        <v>#REF!</v>
      </c>
      <c r="Z14" s="33"/>
      <c r="AA14" s="33"/>
      <c r="AB14" s="33"/>
      <c r="AC14" s="33"/>
      <c r="AD14" s="33"/>
      <c r="AE14" s="33"/>
    </row>
    <row r="15" spans="1:70" s="44" customFormat="1" ht="15.75" hidden="1" customHeight="1" x14ac:dyDescent="0.2">
      <c r="A15" s="45" t="s">
        <v>25</v>
      </c>
      <c r="B15" s="45"/>
      <c r="C15" s="46" t="str">
        <f>IFERROR(INDEX('[1]Balanza Egresos'!A:C,MATCH(A15,'[1]Balanza Egresos'!A:A,0),2),"SIN CUENTA")</f>
        <v>SIN CUENTA</v>
      </c>
      <c r="D15" s="31">
        <f>IF($N15="A",SUMIFS(D16:D$181,$A16:$A$181,LEFT($A15,$O15)&amp;"*",$N16:$N$181,"R"),J15+K15+L15+M15)</f>
        <v>0</v>
      </c>
      <c r="E15" s="49"/>
      <c r="F15" s="50" t="e">
        <f>IF($N15="A",SUMIFS(F16:F$181,$A16:$A$181,LEFT($A15,$O15)&amp;"*",$N16:$N$181,"R"),SUMIFS('[1]Balanza Egresos'!$V:$V,'[1]Balanza Egresos'!$A:$A,$A15))</f>
        <v>#VALUE!</v>
      </c>
      <c r="G15" s="50">
        <v>200000</v>
      </c>
      <c r="H15" s="50"/>
      <c r="I15" s="33"/>
      <c r="J15" s="51">
        <f>IF($N15="A",SUMIFS(J16:J$181,$A16:$A$181,LEFT($A15,$O15)&amp;"*",$N16:$N$181,"R"),0)</f>
        <v>0</v>
      </c>
      <c r="K15" s="51">
        <f>IF($N15="A",SUMIFS(K16:K$181,$A16:$A$181,LEFT($A15,$O15)&amp;"*",$N16:$N$181,"R"),0)</f>
        <v>0</v>
      </c>
      <c r="L15" s="51">
        <f>IF($N15="A",SUMIFS(L16:L$181,$A16:$A$181,LEFT($A15,$O15)&amp;"*",$N16:$N$181,"R"),0)</f>
        <v>0</v>
      </c>
      <c r="M15" s="51">
        <f>IF($N15="A",SUMIFS(M16:M$181,$A16:$A$181,LEFT($A15,$O15)&amp;"*",$N16:$N$181,"R"),0)</f>
        <v>0</v>
      </c>
      <c r="N15" s="35" t="str">
        <f t="shared" si="0"/>
        <v>R</v>
      </c>
      <c r="O15" s="35">
        <f t="shared" si="1"/>
        <v>4</v>
      </c>
      <c r="P15" s="36" t="e">
        <f>IF(ABS(#REF!+#REF!+D15+F15)&gt;0,"SI","NO")</f>
        <v>#REF!</v>
      </c>
      <c r="Q15" s="37">
        <v>1</v>
      </c>
      <c r="R15" s="38">
        <v>1</v>
      </c>
      <c r="S15" s="5"/>
      <c r="T15" s="39" t="e">
        <f>#REF!-#REF!</f>
        <v>#REF!</v>
      </c>
      <c r="U15" s="40" t="e">
        <f>IF(#REF!=0,0,T15/#REF!)</f>
        <v>#REF!</v>
      </c>
      <c r="V15" s="41" t="e">
        <f>D15-#REF!</f>
        <v>#REF!</v>
      </c>
      <c r="W15" s="40" t="e">
        <f>IF(#REF!=0,0,V15/#REF!)</f>
        <v>#REF!</v>
      </c>
      <c r="X15" s="42" t="e">
        <f>+D15-#REF!</f>
        <v>#REF!</v>
      </c>
      <c r="Y15" s="43" t="e">
        <f>IF(#REF!=0,0,X15/#REF!)</f>
        <v>#REF!</v>
      </c>
      <c r="Z15" s="33"/>
      <c r="AA15" s="33"/>
      <c r="AB15" s="33"/>
      <c r="AC15" s="33"/>
      <c r="AD15" s="33"/>
      <c r="AE15" s="33"/>
    </row>
    <row r="16" spans="1:70" s="44" customFormat="1" ht="15.75" hidden="1" customHeight="1" x14ac:dyDescent="0.2">
      <c r="A16" s="45" t="s">
        <v>26</v>
      </c>
      <c r="B16" s="45"/>
      <c r="C16" s="46" t="str">
        <f>IFERROR(INDEX('[1]Balanza Egresos'!A:C,MATCH(A16,'[1]Balanza Egresos'!A:A,0),2),"SIN CUENTA")</f>
        <v>SIN CUENTA</v>
      </c>
      <c r="D16" s="31">
        <f>IF($N16="A",SUMIFS(D17:D$181,$A17:$A$181,LEFT($A16,$O16)&amp;"*",$N17:$N$181,"R"),J16+K16+L16+M16)</f>
        <v>0</v>
      </c>
      <c r="E16" s="52"/>
      <c r="F16" s="50" t="e">
        <f>IF($N16="A",SUMIFS(F17:F$181,$A17:$A$181,LEFT($A16,$O16)&amp;"*",$N17:$N$181,"R"),SUMIFS('[1]Balanza Egresos'!$V:$V,'[1]Balanza Egresos'!$A:$A,$A16))</f>
        <v>#VALUE!</v>
      </c>
      <c r="G16" s="50">
        <v>2400000</v>
      </c>
      <c r="H16" s="50"/>
      <c r="I16" s="33"/>
      <c r="J16" s="51">
        <f>IF($N16="A",SUMIFS(J17:J$181,$A17:$A$181,LEFT($A16,$O16)&amp;"*",$N17:$N$181,"R"),0)</f>
        <v>0</v>
      </c>
      <c r="K16" s="51">
        <f>IF($N16="A",SUMIFS(K17:K$181,$A17:$A$181,LEFT($A16,$O16)&amp;"*",$N17:$N$181,"R"),0)</f>
        <v>0</v>
      </c>
      <c r="L16" s="51">
        <f>IF($N16="A",SUMIFS(L17:L$181,$A17:$A$181,LEFT($A16,$O16)&amp;"*",$N17:$N$181,"R"),0)</f>
        <v>0</v>
      </c>
      <c r="M16" s="51">
        <f>IF($N16="A",SUMIFS(M17:M$181,$A17:$A$181,LEFT($A16,$O16)&amp;"*",$N17:$N$181,"R"),0)</f>
        <v>0</v>
      </c>
      <c r="N16" s="35" t="str">
        <f t="shared" si="0"/>
        <v>A</v>
      </c>
      <c r="O16" s="35">
        <f t="shared" si="1"/>
        <v>3</v>
      </c>
      <c r="P16" s="36" t="e">
        <f>IF(ABS(#REF!+#REF!+D16+F16)&gt;0,"SI","NO")</f>
        <v>#REF!</v>
      </c>
      <c r="Q16" s="37">
        <v>1</v>
      </c>
      <c r="R16" s="38">
        <v>1</v>
      </c>
      <c r="S16" s="5"/>
      <c r="T16" s="39" t="e">
        <f>#REF!-#REF!</f>
        <v>#REF!</v>
      </c>
      <c r="U16" s="40" t="e">
        <f>IF(#REF!=0,0,T16/#REF!)</f>
        <v>#REF!</v>
      </c>
      <c r="V16" s="41" t="e">
        <f>D16-#REF!</f>
        <v>#REF!</v>
      </c>
      <c r="W16" s="40" t="e">
        <f>IF(#REF!=0,0,V16/#REF!)</f>
        <v>#REF!</v>
      </c>
      <c r="X16" s="42" t="e">
        <f>+D16-#REF!</f>
        <v>#REF!</v>
      </c>
      <c r="Y16" s="43" t="e">
        <f>IF(#REF!=0,0,X16/#REF!)</f>
        <v>#REF!</v>
      </c>
      <c r="Z16" s="33"/>
      <c r="AA16" s="33"/>
      <c r="AB16" s="33"/>
      <c r="AC16" s="33"/>
      <c r="AD16" s="33"/>
      <c r="AE16" s="33"/>
    </row>
    <row r="17" spans="1:31" s="44" customFormat="1" ht="15.75" hidden="1" customHeight="1" x14ac:dyDescent="0.2">
      <c r="A17" s="45" t="s">
        <v>27</v>
      </c>
      <c r="B17" s="45"/>
      <c r="C17" s="46" t="str">
        <f>IFERROR(INDEX('[1]Balanza Egresos'!A:C,MATCH(A17,'[1]Balanza Egresos'!A:A,0),2),"SIN CUENTA")</f>
        <v>SIN CUENTA</v>
      </c>
      <c r="D17" s="31">
        <f>IF($N17="A",SUMIFS(D18:D$181,$A18:$A$181,LEFT($A17,$O17)&amp;"*",$N18:$N$181,"R"),J17+K17+L17+M17)</f>
        <v>0</v>
      </c>
      <c r="E17" s="49"/>
      <c r="F17" s="50" t="e">
        <f>IF($N17="A",SUMIFS(F18:F$181,$A18:$A$181,LEFT($A17,$O17)&amp;"*",$N18:$N$181,"R"),SUMIFS('[1]Balanza Egresos'!$V:$V,'[1]Balanza Egresos'!$A:$A,$A17))</f>
        <v>#VALUE!</v>
      </c>
      <c r="G17" s="50">
        <v>400000</v>
      </c>
      <c r="H17" s="50"/>
      <c r="I17" s="33"/>
      <c r="J17" s="51">
        <f>IF($N17="A",SUMIFS(J18:J$181,$A18:$A$181,LEFT($A17,$O17)&amp;"*",$N18:$N$181,"R"),0)</f>
        <v>0</v>
      </c>
      <c r="K17" s="51">
        <f>IF($N17="A",SUMIFS(K18:K$181,$A18:$A$181,LEFT($A17,$O17)&amp;"*",$N18:$N$181,"R"),0)</f>
        <v>0</v>
      </c>
      <c r="L17" s="51">
        <f>IF($N17="A",SUMIFS(L18:L$181,$A18:$A$181,LEFT($A17,$O17)&amp;"*",$N18:$N$181,"R"),0)</f>
        <v>0</v>
      </c>
      <c r="M17" s="51">
        <f>IF($N17="A",SUMIFS(M18:M$181,$A18:$A$181,LEFT($A17,$O17)&amp;"*",$N18:$N$181,"R"),0)</f>
        <v>0</v>
      </c>
      <c r="N17" s="35" t="str">
        <f t="shared" si="0"/>
        <v>R</v>
      </c>
      <c r="O17" s="35">
        <f t="shared" si="1"/>
        <v>4</v>
      </c>
      <c r="P17" s="36" t="e">
        <f>IF(ABS(#REF!+#REF!+D17+F17)&gt;0,"SI","NO")</f>
        <v>#REF!</v>
      </c>
      <c r="Q17" s="37">
        <v>1</v>
      </c>
      <c r="R17" s="38">
        <v>1</v>
      </c>
      <c r="S17" s="5"/>
      <c r="T17" s="39" t="e">
        <f>#REF!-#REF!</f>
        <v>#REF!</v>
      </c>
      <c r="U17" s="40" t="e">
        <f>IF(#REF!=0,0,T17/#REF!)</f>
        <v>#REF!</v>
      </c>
      <c r="V17" s="41" t="e">
        <f>D17-#REF!</f>
        <v>#REF!</v>
      </c>
      <c r="W17" s="40" t="e">
        <f>IF(#REF!=0,0,V17/#REF!)</f>
        <v>#REF!</v>
      </c>
      <c r="X17" s="42" t="e">
        <f>+D17-#REF!</f>
        <v>#REF!</v>
      </c>
      <c r="Y17" s="43" t="e">
        <f>IF(#REF!=0,0,X17/#REF!)</f>
        <v>#REF!</v>
      </c>
      <c r="Z17" s="33"/>
      <c r="AA17" s="33"/>
      <c r="AB17" s="33"/>
      <c r="AC17" s="33"/>
      <c r="AD17" s="33"/>
      <c r="AE17" s="33"/>
    </row>
    <row r="18" spans="1:31" s="44" customFormat="1" ht="15.75" hidden="1" customHeight="1" x14ac:dyDescent="0.2">
      <c r="A18" s="45" t="s">
        <v>28</v>
      </c>
      <c r="B18" s="45"/>
      <c r="C18" s="46" t="str">
        <f>IFERROR(INDEX('[1]Balanza Egresos'!A:C,MATCH(A18,'[1]Balanza Egresos'!A:A,0),2),"SIN CUENTA")</f>
        <v>SIN CUENTA</v>
      </c>
      <c r="D18" s="31">
        <f>IF($N18="A",SUMIFS(D19:D$181,$A19:$A$181,LEFT($A18,$O18)&amp;"*",$N19:$N$181,"R"),J18+K18+L18+M18)</f>
        <v>0</v>
      </c>
      <c r="E18" s="49"/>
      <c r="F18" s="47" t="e">
        <f>IF($N18="A",SUMIFS(F19:F$181,$A19:$A$181,LEFT($A18,$O18)&amp;"*",$N19:$N$181,"R"),SUMIFS('[1]Balanza Egresos'!$V:$V,'[1]Balanza Egresos'!$A:$A,$A18))</f>
        <v>#VALUE!</v>
      </c>
      <c r="G18" s="47">
        <v>400000</v>
      </c>
      <c r="H18" s="47">
        <f>SUM(H19:H26)</f>
        <v>0</v>
      </c>
      <c r="I18" s="33"/>
      <c r="J18" s="34">
        <f>IF($N18="A",SUMIFS(J19:J$181,$A19:$A$181,LEFT($A18,$O18)&amp;"*",$N19:$N$181,"R"),0)</f>
        <v>0</v>
      </c>
      <c r="K18" s="34">
        <f>IF($N18="A",SUMIFS(K19:K$181,$A19:$A$181,LEFT($A18,$O18)&amp;"*",$N19:$N$181,"R"),0)</f>
        <v>0</v>
      </c>
      <c r="L18" s="34">
        <f>IF($N18="A",SUMIFS(L19:L$181,$A19:$A$181,LEFT($A18,$O18)&amp;"*",$N19:$N$181,"R"),0)</f>
        <v>0</v>
      </c>
      <c r="M18" s="34">
        <f>IF($N18="A",SUMIFS(M19:M$181,$A19:$A$181,LEFT($A18,$O18)&amp;"*",$N19:$N$181,"R"),0)</f>
        <v>0</v>
      </c>
      <c r="N18" s="35" t="str">
        <f t="shared" si="0"/>
        <v>A</v>
      </c>
      <c r="O18" s="35">
        <f t="shared" si="1"/>
        <v>3</v>
      </c>
      <c r="P18" s="36" t="e">
        <f>IF(ABS(#REF!+#REF!+D18+F18)&gt;0,"SI","NO")</f>
        <v>#REF!</v>
      </c>
      <c r="Q18" s="37">
        <v>1</v>
      </c>
      <c r="R18" s="38" t="s">
        <v>20</v>
      </c>
      <c r="S18" s="5"/>
      <c r="T18" s="39" t="e">
        <f>#REF!-#REF!</f>
        <v>#REF!</v>
      </c>
      <c r="U18" s="40" t="e">
        <f>IF(#REF!=0,0,T18/#REF!)</f>
        <v>#REF!</v>
      </c>
      <c r="V18" s="41" t="e">
        <f>D18-#REF!</f>
        <v>#REF!</v>
      </c>
      <c r="W18" s="40" t="e">
        <f>IF(#REF!=0,0,V18/#REF!)</f>
        <v>#REF!</v>
      </c>
      <c r="X18" s="42" t="e">
        <f>+D18-#REF!</f>
        <v>#REF!</v>
      </c>
      <c r="Y18" s="43" t="e">
        <f>IF(#REF!=0,0,X18/#REF!)</f>
        <v>#REF!</v>
      </c>
      <c r="Z18" s="33"/>
      <c r="AA18" s="33"/>
      <c r="AB18" s="33"/>
      <c r="AC18" s="33"/>
      <c r="AD18" s="33"/>
      <c r="AE18" s="33"/>
    </row>
    <row r="19" spans="1:31" s="44" customFormat="1" ht="15.75" hidden="1" customHeight="1" x14ac:dyDescent="0.2">
      <c r="A19" s="45" t="s">
        <v>29</v>
      </c>
      <c r="B19" s="45"/>
      <c r="C19" s="46" t="str">
        <f>IFERROR(INDEX('[1]Balanza Egresos'!A:C,MATCH(A19,'[1]Balanza Egresos'!A:A,0),2),"SIN CUENTA")</f>
        <v>SIN CUENTA</v>
      </c>
      <c r="D19" s="31">
        <f>IF($N19="A",SUMIFS(D20:D$181,$A20:$A$181,LEFT($A19,$O19)&amp;"*",$N20:$N$181,"R"),J19+K19+L19+M19)</f>
        <v>0</v>
      </c>
      <c r="E19" s="49"/>
      <c r="F19" s="50" t="e">
        <f>IF($N19="A",SUMIFS(F20:F$181,$A20:$A$181,LEFT($A19,$O19)&amp;"*",$N20:$N$181,"R"),SUMIFS('[1]Balanza Egresos'!$V:$V,'[1]Balanza Egresos'!$A:$A,$A19))</f>
        <v>#VALUE!</v>
      </c>
      <c r="G19" s="50">
        <v>0</v>
      </c>
      <c r="H19" s="50"/>
      <c r="I19" s="33"/>
      <c r="J19" s="51">
        <f>IF($N19="A",SUMIFS(J20:J$181,$A20:$A$181,LEFT($A19,$O19)&amp;"*",$N20:$N$181,"R"),0)</f>
        <v>0</v>
      </c>
      <c r="K19" s="51">
        <f>IF($N19="A",SUMIFS(K20:K$181,$A20:$A$181,LEFT($A19,$O19)&amp;"*",$N20:$N$181,"R"),0)</f>
        <v>0</v>
      </c>
      <c r="L19" s="51">
        <f>IF($N19="A",SUMIFS(L20:L$181,$A20:$A$181,LEFT($A19,$O19)&amp;"*",$N20:$N$181,"R"),0)</f>
        <v>0</v>
      </c>
      <c r="M19" s="51">
        <f>IF($N19="A",SUMIFS(M20:M$181,$A20:$A$181,LEFT($A19,$O19)&amp;"*",$N20:$N$181,"R"),0)</f>
        <v>0</v>
      </c>
      <c r="N19" s="35" t="str">
        <f t="shared" si="0"/>
        <v>R</v>
      </c>
      <c r="O19" s="35">
        <f t="shared" si="1"/>
        <v>4</v>
      </c>
      <c r="P19" s="36" t="e">
        <f>IF(ABS(#REF!+#REF!+D19+F19)&gt;0,"SI","NO")</f>
        <v>#REF!</v>
      </c>
      <c r="Q19" s="37">
        <v>1</v>
      </c>
      <c r="R19" s="38">
        <v>1</v>
      </c>
      <c r="S19" s="5"/>
      <c r="T19" s="39" t="e">
        <f>#REF!-#REF!</f>
        <v>#REF!</v>
      </c>
      <c r="U19" s="40" t="e">
        <f>IF(#REF!=0,0,T19/#REF!)</f>
        <v>#REF!</v>
      </c>
      <c r="V19" s="41" t="e">
        <f>D19-#REF!</f>
        <v>#REF!</v>
      </c>
      <c r="W19" s="40" t="e">
        <f>IF(#REF!=0,0,V19/#REF!)</f>
        <v>#REF!</v>
      </c>
      <c r="X19" s="42" t="e">
        <f>+D19-#REF!</f>
        <v>#REF!</v>
      </c>
      <c r="Y19" s="43" t="e">
        <f>IF(#REF!=0,0,X19/#REF!)</f>
        <v>#REF!</v>
      </c>
      <c r="Z19" s="33"/>
      <c r="AA19" s="33"/>
      <c r="AB19" s="33"/>
      <c r="AC19" s="33"/>
      <c r="AD19" s="33"/>
      <c r="AE19" s="33"/>
    </row>
    <row r="20" spans="1:31" s="44" customFormat="1" ht="15.75" hidden="1" customHeight="1" x14ac:dyDescent="0.2">
      <c r="A20" s="45" t="s">
        <v>30</v>
      </c>
      <c r="B20" s="45"/>
      <c r="C20" s="46" t="str">
        <f>IFERROR(INDEX('[1]Balanza Egresos'!A:C,MATCH(A20,'[1]Balanza Egresos'!A:A,0),2),"SIN CUENTA")</f>
        <v>SIN CUENTA</v>
      </c>
      <c r="D20" s="31">
        <f>IF($N20="A",SUMIFS(D21:D$181,$A21:$A$181,LEFT($A20,$O20)&amp;"*",$N21:$N$181,"R"),J20+K20+L20+M20)</f>
        <v>0</v>
      </c>
      <c r="E20" s="49"/>
      <c r="F20" s="50" t="e">
        <f>IF($N20="A",SUMIFS(F21:F$181,$A21:$A$181,LEFT($A20,$O20)&amp;"*",$N21:$N$181,"R"),SUMIFS('[1]Balanza Egresos'!$V:$V,'[1]Balanza Egresos'!$A:$A,$A20))</f>
        <v>#VALUE!</v>
      </c>
      <c r="G20" s="50">
        <v>0</v>
      </c>
      <c r="H20" s="50"/>
      <c r="I20" s="33"/>
      <c r="J20" s="51">
        <f>IF($N20="A",SUMIFS(J21:J$181,$A21:$A$181,LEFT($A20,$O20)&amp;"*",$N21:$N$181,"R"),0)</f>
        <v>0</v>
      </c>
      <c r="K20" s="51">
        <f>IF($N20="A",SUMIFS(K21:K$181,$A21:$A$181,LEFT($A20,$O20)&amp;"*",$N21:$N$181,"R"),0)</f>
        <v>0</v>
      </c>
      <c r="L20" s="51">
        <f>IF($N20="A",SUMIFS(L21:L$181,$A21:$A$181,LEFT($A20,$O20)&amp;"*",$N21:$N$181,"R"),0)</f>
        <v>0</v>
      </c>
      <c r="M20" s="51">
        <f>IF($N20="A",SUMIFS(M21:M$181,$A21:$A$181,LEFT($A20,$O20)&amp;"*",$N21:$N$181,"R"),0)</f>
        <v>0</v>
      </c>
      <c r="N20" s="35" t="str">
        <f t="shared" si="0"/>
        <v>A</v>
      </c>
      <c r="O20" s="35">
        <f t="shared" si="1"/>
        <v>3</v>
      </c>
      <c r="P20" s="36" t="e">
        <f>IF(ABS(#REF!+#REF!+D20+F20)&gt;0,"SI","NO")</f>
        <v>#REF!</v>
      </c>
      <c r="Q20" s="37">
        <v>1</v>
      </c>
      <c r="R20" s="38">
        <v>1</v>
      </c>
      <c r="S20" s="5"/>
      <c r="T20" s="39" t="e">
        <f>#REF!-#REF!</f>
        <v>#REF!</v>
      </c>
      <c r="U20" s="40" t="e">
        <f>IF(#REF!=0,0,T20/#REF!)</f>
        <v>#REF!</v>
      </c>
      <c r="V20" s="41" t="e">
        <f>D20-#REF!</f>
        <v>#REF!</v>
      </c>
      <c r="W20" s="40" t="e">
        <f>IF(#REF!=0,0,V20/#REF!)</f>
        <v>#REF!</v>
      </c>
      <c r="X20" s="42" t="e">
        <f>+D20-#REF!</f>
        <v>#REF!</v>
      </c>
      <c r="Y20" s="43" t="e">
        <f>IF(#REF!=0,0,X20/#REF!)</f>
        <v>#REF!</v>
      </c>
      <c r="Z20" s="33"/>
      <c r="AA20" s="33"/>
      <c r="AB20" s="33"/>
      <c r="AC20" s="33"/>
      <c r="AD20" s="33"/>
      <c r="AE20" s="33"/>
    </row>
    <row r="21" spans="1:31" s="44" customFormat="1" ht="15.75" hidden="1" customHeight="1" x14ac:dyDescent="0.2">
      <c r="A21" s="45" t="s">
        <v>31</v>
      </c>
      <c r="B21" s="45"/>
      <c r="C21" s="46" t="str">
        <f>IFERROR(INDEX('[1]Balanza Egresos'!A:C,MATCH(A21,'[1]Balanza Egresos'!A:A,0),2),"SIN CUENTA")</f>
        <v>SIN CUENTA</v>
      </c>
      <c r="D21" s="31">
        <f>IF($N21="A",SUMIFS(D22:D$181,$A22:$A$181,LEFT($A21,$O21)&amp;"*",$N22:$N$181,"R"),J21+K21+L21+M21)</f>
        <v>0</v>
      </c>
      <c r="E21" s="49"/>
      <c r="F21" s="50" t="e">
        <f>IF($N21="A",SUMIFS(F22:F$181,$A22:$A$181,LEFT($A21,$O21)&amp;"*",$N22:$N$181,"R"),SUMIFS('[1]Balanza Egresos'!$V:$V,'[1]Balanza Egresos'!$A:$A,$A21))</f>
        <v>#VALUE!</v>
      </c>
      <c r="G21" s="50">
        <v>2000000</v>
      </c>
      <c r="H21" s="50"/>
      <c r="I21" s="33"/>
      <c r="J21" s="51">
        <f>IF($N21="A",SUMIFS(J22:J$181,$A22:$A$181,LEFT($A21,$O21)&amp;"*",$N22:$N$181,"R"),0)</f>
        <v>0</v>
      </c>
      <c r="K21" s="51">
        <f>IF($N21="A",SUMIFS(K22:K$181,$A22:$A$181,LEFT($A21,$O21)&amp;"*",$N22:$N$181,"R"),0)</f>
        <v>0</v>
      </c>
      <c r="L21" s="51">
        <f>IF($N21="A",SUMIFS(L22:L$181,$A22:$A$181,LEFT($A21,$O21)&amp;"*",$N22:$N$181,"R"),0)</f>
        <v>0</v>
      </c>
      <c r="M21" s="51">
        <f>IF($N21="A",SUMIFS(M22:M$181,$A22:$A$181,LEFT($A21,$O21)&amp;"*",$N22:$N$181,"R"),0)</f>
        <v>0</v>
      </c>
      <c r="N21" s="35" t="str">
        <f t="shared" si="0"/>
        <v>R</v>
      </c>
      <c r="O21" s="35">
        <f t="shared" si="1"/>
        <v>4</v>
      </c>
      <c r="P21" s="36" t="e">
        <f>IF(ABS(#REF!+#REF!+D21+F21)&gt;0,"SI","NO")</f>
        <v>#REF!</v>
      </c>
      <c r="Q21" s="37">
        <v>1</v>
      </c>
      <c r="R21" s="38">
        <v>1</v>
      </c>
      <c r="S21" s="5"/>
      <c r="T21" s="39" t="e">
        <f>#REF!-#REF!</f>
        <v>#REF!</v>
      </c>
      <c r="U21" s="40" t="e">
        <f>IF(#REF!=0,0,T21/#REF!)</f>
        <v>#REF!</v>
      </c>
      <c r="V21" s="41" t="e">
        <f>D21-#REF!</f>
        <v>#REF!</v>
      </c>
      <c r="W21" s="40" t="e">
        <f>IF(#REF!=0,0,V21/#REF!)</f>
        <v>#REF!</v>
      </c>
      <c r="X21" s="42" t="e">
        <f>+D21-#REF!</f>
        <v>#REF!</v>
      </c>
      <c r="Y21" s="43" t="e">
        <f>IF(#REF!=0,0,X21/#REF!)</f>
        <v>#REF!</v>
      </c>
      <c r="Z21" s="33"/>
      <c r="AA21" s="33"/>
      <c r="AB21" s="33"/>
      <c r="AC21" s="33"/>
      <c r="AD21" s="33"/>
      <c r="AE21" s="33"/>
    </row>
    <row r="22" spans="1:31" s="44" customFormat="1" ht="15.75" hidden="1" customHeight="1" x14ac:dyDescent="0.2">
      <c r="A22" s="45" t="s">
        <v>32</v>
      </c>
      <c r="B22" s="45"/>
      <c r="C22" s="46" t="str">
        <f>IFERROR(INDEX('[1]Balanza Egresos'!A:C,MATCH(A22,'[1]Balanza Egresos'!A:A,0),2),"SIN CUENTA")</f>
        <v>SIN CUENTA</v>
      </c>
      <c r="D22" s="31">
        <f>IF($N22="A",SUMIFS(D23:D$181,$A23:$A$181,LEFT($A22,$O22)&amp;"*",$N23:$N$181,"R"),J22+K22+L22+M22)</f>
        <v>0</v>
      </c>
      <c r="E22" s="49"/>
      <c r="F22" s="50" t="e">
        <f>IF($N22="A",SUMIFS(F23:F$181,$A23:$A$181,LEFT($A22,$O22)&amp;"*",$N23:$N$181,"R"),SUMIFS('[1]Balanza Egresos'!$V:$V,'[1]Balanza Egresos'!$A:$A,$A22))</f>
        <v>#VALUE!</v>
      </c>
      <c r="G22" s="50">
        <v>2000000</v>
      </c>
      <c r="H22" s="50"/>
      <c r="I22" s="33"/>
      <c r="J22" s="51">
        <f>IF($N22="A",SUMIFS(J23:J$181,$A23:$A$181,LEFT($A22,$O22)&amp;"*",$N23:$N$181,"R"),0)</f>
        <v>0</v>
      </c>
      <c r="K22" s="51">
        <f>IF($N22="A",SUMIFS(K23:K$181,$A23:$A$181,LEFT($A22,$O22)&amp;"*",$N23:$N$181,"R"),0)</f>
        <v>0</v>
      </c>
      <c r="L22" s="51">
        <f>IF($N22="A",SUMIFS(L23:L$181,$A23:$A$181,LEFT($A22,$O22)&amp;"*",$N23:$N$181,"R"),0)</f>
        <v>0</v>
      </c>
      <c r="M22" s="51">
        <f>IF($N22="A",SUMIFS(M23:M$181,$A23:$A$181,LEFT($A22,$O22)&amp;"*",$N23:$N$181,"R"),0)</f>
        <v>0</v>
      </c>
      <c r="N22" s="35" t="str">
        <f t="shared" si="0"/>
        <v>A</v>
      </c>
      <c r="O22" s="35">
        <f t="shared" si="1"/>
        <v>3</v>
      </c>
      <c r="P22" s="36" t="e">
        <f>IF(ABS(#REF!+#REF!+D22+F22)&gt;0,"SI","NO")</f>
        <v>#REF!</v>
      </c>
      <c r="Q22" s="37">
        <v>1</v>
      </c>
      <c r="R22" s="38">
        <v>1</v>
      </c>
      <c r="S22" s="5"/>
      <c r="T22" s="39" t="e">
        <f>#REF!-#REF!</f>
        <v>#REF!</v>
      </c>
      <c r="U22" s="40" t="e">
        <f>IF(#REF!=0,0,T22/#REF!)</f>
        <v>#REF!</v>
      </c>
      <c r="V22" s="41" t="e">
        <f>D22-#REF!</f>
        <v>#REF!</v>
      </c>
      <c r="W22" s="40" t="e">
        <f>IF(#REF!=0,0,V22/#REF!)</f>
        <v>#REF!</v>
      </c>
      <c r="X22" s="42" t="e">
        <f>+D22-#REF!</f>
        <v>#REF!</v>
      </c>
      <c r="Y22" s="43" t="e">
        <f>IF(#REF!=0,0,X22/#REF!)</f>
        <v>#REF!</v>
      </c>
      <c r="Z22" s="33"/>
      <c r="AA22" s="33"/>
      <c r="AB22" s="33"/>
      <c r="AC22" s="33"/>
      <c r="AD22" s="33"/>
      <c r="AE22" s="33"/>
    </row>
    <row r="23" spans="1:31" s="44" customFormat="1" ht="15.75" hidden="1" customHeight="1" x14ac:dyDescent="0.2">
      <c r="A23" s="45" t="s">
        <v>33</v>
      </c>
      <c r="B23" s="45"/>
      <c r="C23" s="46" t="str">
        <f>IFERROR(INDEX('[1]Balanza Egresos'!A:C,MATCH(A23,'[1]Balanza Egresos'!A:A,0),2),"SIN CUENTA")</f>
        <v>SIN CUENTA</v>
      </c>
      <c r="D23" s="31">
        <f>IF($N23="A",SUMIFS(D24:D$181,$A24:$A$181,LEFT($A23,$O23)&amp;"*",$N24:$N$181,"R"),J23+K23+L23+M23)</f>
        <v>0</v>
      </c>
      <c r="E23" s="49"/>
      <c r="F23" s="50" t="e">
        <f>IF($N23="A",SUMIFS(F24:F$181,$A24:$A$181,LEFT($A23,$O23)&amp;"*",$N24:$N$181,"R"),SUMIFS('[1]Balanza Egresos'!$V:$V,'[1]Balanza Egresos'!$A:$A,$A23))</f>
        <v>#VALUE!</v>
      </c>
      <c r="G23" s="50">
        <v>10835705.609999999</v>
      </c>
      <c r="H23" s="50"/>
      <c r="I23" s="33"/>
      <c r="J23" s="51">
        <f>IF($N23="A",SUMIFS(J24:J$181,$A24:$A$181,LEFT($A23,$O23)&amp;"*",$N24:$N$181,"R"),0)</f>
        <v>0</v>
      </c>
      <c r="K23" s="51">
        <f>IF($N23="A",SUMIFS(K24:K$181,$A24:$A$181,LEFT($A23,$O23)&amp;"*",$N24:$N$181,"R"),0)</f>
        <v>0</v>
      </c>
      <c r="L23" s="51">
        <f>IF($N23="A",SUMIFS(L24:L$181,$A24:$A$181,LEFT($A23,$O23)&amp;"*",$N24:$N$181,"R"),0)</f>
        <v>0</v>
      </c>
      <c r="M23" s="51">
        <f>IF($N23="A",SUMIFS(M24:M$181,$A24:$A$181,LEFT($A23,$O23)&amp;"*",$N24:$N$181,"R"),0)</f>
        <v>0</v>
      </c>
      <c r="N23" s="35" t="str">
        <f t="shared" si="0"/>
        <v>R</v>
      </c>
      <c r="O23" s="35">
        <f t="shared" si="1"/>
        <v>4</v>
      </c>
      <c r="P23" s="36" t="e">
        <f>IF(ABS(#REF!+#REF!+D23+F23)&gt;0,"SI","NO")</f>
        <v>#REF!</v>
      </c>
      <c r="Q23" s="37">
        <v>1</v>
      </c>
      <c r="R23" s="38">
        <v>1</v>
      </c>
      <c r="S23" s="5"/>
      <c r="T23" s="39" t="e">
        <f>#REF!-#REF!</f>
        <v>#REF!</v>
      </c>
      <c r="U23" s="40" t="e">
        <f>IF(#REF!=0,0,T23/#REF!)</f>
        <v>#REF!</v>
      </c>
      <c r="V23" s="41" t="e">
        <f>D23-#REF!</f>
        <v>#REF!</v>
      </c>
      <c r="W23" s="40" t="e">
        <f>IF(#REF!=0,0,V23/#REF!)</f>
        <v>#REF!</v>
      </c>
      <c r="X23" s="42" t="e">
        <f>+D23-#REF!</f>
        <v>#REF!</v>
      </c>
      <c r="Y23" s="43" t="e">
        <f>IF(#REF!=0,0,X23/#REF!)</f>
        <v>#REF!</v>
      </c>
      <c r="Z23" s="33"/>
      <c r="AA23" s="33"/>
      <c r="AB23" s="33"/>
      <c r="AC23" s="33"/>
      <c r="AD23" s="33"/>
      <c r="AE23" s="33"/>
    </row>
    <row r="24" spans="1:31" s="44" customFormat="1" ht="15.75" hidden="1" customHeight="1" x14ac:dyDescent="0.2">
      <c r="A24" s="45" t="s">
        <v>34</v>
      </c>
      <c r="B24" s="45"/>
      <c r="C24" s="46" t="str">
        <f>IFERROR(INDEX('[1]Balanza Egresos'!A:C,MATCH(A24,'[1]Balanza Egresos'!A:A,0),2),"SIN CUENTA")</f>
        <v>SIN CUENTA</v>
      </c>
      <c r="D24" s="31">
        <f>IF($N24="A",SUMIFS(D25:D$181,$A25:$A$181,LEFT($A24,$O24)&amp;"*",$N25:$N$181,"R"),J24+K24+L24+M24)</f>
        <v>0</v>
      </c>
      <c r="E24" s="49"/>
      <c r="F24" s="50" t="e">
        <f>IF($N24="A",SUMIFS(F25:F$181,$A25:$A$181,LEFT($A24,$O24)&amp;"*",$N25:$N$181,"R"),SUMIFS('[1]Balanza Egresos'!$V:$V,'[1]Balanza Egresos'!$A:$A,$A24))</f>
        <v>#VALUE!</v>
      </c>
      <c r="G24" s="50">
        <v>500000</v>
      </c>
      <c r="H24" s="50"/>
      <c r="I24" s="33"/>
      <c r="J24" s="51">
        <f>IF($N24="A",SUMIFS(J25:J$181,$A25:$A$181,LEFT($A24,$O24)&amp;"*",$N25:$N$181,"R"),0)</f>
        <v>0</v>
      </c>
      <c r="K24" s="51">
        <f>IF($N24="A",SUMIFS(K25:K$181,$A25:$A$181,LEFT($A24,$O24)&amp;"*",$N25:$N$181,"R"),0)</f>
        <v>0</v>
      </c>
      <c r="L24" s="51">
        <f>IF($N24="A",SUMIFS(L25:L$181,$A25:$A$181,LEFT($A24,$O24)&amp;"*",$N25:$N$181,"R"),0)</f>
        <v>0</v>
      </c>
      <c r="M24" s="51">
        <f>IF($N24="A",SUMIFS(M25:M$181,$A25:$A$181,LEFT($A24,$O24)&amp;"*",$N25:$N$181,"R"),0)</f>
        <v>0</v>
      </c>
      <c r="N24" s="35" t="str">
        <f t="shared" si="0"/>
        <v>A</v>
      </c>
      <c r="O24" s="35">
        <f t="shared" si="1"/>
        <v>2</v>
      </c>
      <c r="P24" s="36" t="e">
        <f>IF(ABS(#REF!+#REF!+D24+F24)&gt;0,"SI","NO")</f>
        <v>#REF!</v>
      </c>
      <c r="Q24" s="37">
        <v>1</v>
      </c>
      <c r="R24" s="38">
        <v>1</v>
      </c>
      <c r="S24" s="5"/>
      <c r="T24" s="39" t="e">
        <f>#REF!-#REF!</f>
        <v>#REF!</v>
      </c>
      <c r="U24" s="40" t="e">
        <f>IF(#REF!=0,0,T24/#REF!)</f>
        <v>#REF!</v>
      </c>
      <c r="V24" s="41" t="e">
        <f>D24-#REF!</f>
        <v>#REF!</v>
      </c>
      <c r="W24" s="40" t="e">
        <f>IF(#REF!=0,0,V24/#REF!)</f>
        <v>#REF!</v>
      </c>
      <c r="X24" s="42" t="e">
        <f>+D24-#REF!</f>
        <v>#REF!</v>
      </c>
      <c r="Y24" s="43" t="e">
        <f>IF(#REF!=0,0,X24/#REF!)</f>
        <v>#REF!</v>
      </c>
      <c r="Z24" s="33"/>
      <c r="AA24" s="33"/>
      <c r="AB24" s="33"/>
      <c r="AC24" s="33"/>
      <c r="AD24" s="33"/>
      <c r="AE24" s="33"/>
    </row>
    <row r="25" spans="1:31" s="44" customFormat="1" ht="15.75" hidden="1" customHeight="1" x14ac:dyDescent="0.2">
      <c r="A25" s="45" t="s">
        <v>35</v>
      </c>
      <c r="B25" s="45"/>
      <c r="C25" s="46" t="str">
        <f>IFERROR(INDEX('[1]Balanza Egresos'!A:C,MATCH(A25,'[1]Balanza Egresos'!A:A,0),2),"SIN CUENTA")</f>
        <v>SIN CUENTA</v>
      </c>
      <c r="D25" s="31">
        <f>IF($N25="A",SUMIFS(D26:D$181,$A26:$A$181,LEFT($A25,$O25)&amp;"*",$N26:$N$181,"R"),J25+K25+L25+M25)</f>
        <v>0</v>
      </c>
      <c r="E25" s="49"/>
      <c r="F25" s="50" t="e">
        <f>IF($N25="A",SUMIFS(F26:F$181,$A26:$A$181,LEFT($A25,$O25)&amp;"*",$N26:$N$181,"R"),SUMIFS('[1]Balanza Egresos'!$V:$V,'[1]Balanza Egresos'!$A:$A,$A25))</f>
        <v>#VALUE!</v>
      </c>
      <c r="G25" s="50">
        <v>500000</v>
      </c>
      <c r="H25" s="50"/>
      <c r="I25" s="33"/>
      <c r="J25" s="51">
        <f>IF($N25="A",SUMIFS(J26:J$181,$A26:$A$181,LEFT($A25,$O25)&amp;"*",$N26:$N$181,"R"),0)</f>
        <v>0</v>
      </c>
      <c r="K25" s="51">
        <f>IF($N25="A",SUMIFS(K26:K$181,$A26:$A$181,LEFT($A25,$O25)&amp;"*",$N26:$N$181,"R"),0)</f>
        <v>0</v>
      </c>
      <c r="L25" s="51">
        <f>IF($N25="A",SUMIFS(L26:L$181,$A26:$A$181,LEFT($A25,$O25)&amp;"*",$N26:$N$181,"R"),0)</f>
        <v>0</v>
      </c>
      <c r="M25" s="51">
        <f>IF($N25="A",SUMIFS(M26:M$181,$A26:$A$181,LEFT($A25,$O25)&amp;"*",$N26:$N$181,"R"),0)</f>
        <v>0</v>
      </c>
      <c r="N25" s="35" t="str">
        <f t="shared" si="0"/>
        <v>A</v>
      </c>
      <c r="O25" s="35">
        <f t="shared" si="1"/>
        <v>3</v>
      </c>
      <c r="P25" s="36" t="e">
        <f>IF(ABS(#REF!+#REF!+D25+F25)&gt;0,"SI","NO")</f>
        <v>#REF!</v>
      </c>
      <c r="Q25" s="37">
        <v>1</v>
      </c>
      <c r="R25" s="38">
        <v>1</v>
      </c>
      <c r="S25" s="5"/>
      <c r="T25" s="39" t="e">
        <f>#REF!-#REF!</f>
        <v>#REF!</v>
      </c>
      <c r="U25" s="40" t="e">
        <f>IF(#REF!=0,0,T25/#REF!)</f>
        <v>#REF!</v>
      </c>
      <c r="V25" s="41" t="e">
        <f>D25-#REF!</f>
        <v>#REF!</v>
      </c>
      <c r="W25" s="40" t="e">
        <f>IF(#REF!=0,0,V25/#REF!)</f>
        <v>#REF!</v>
      </c>
      <c r="X25" s="42" t="e">
        <f>+D25-#REF!</f>
        <v>#REF!</v>
      </c>
      <c r="Y25" s="43" t="e">
        <f>IF(#REF!=0,0,X25/#REF!)</f>
        <v>#REF!</v>
      </c>
      <c r="Z25" s="33"/>
      <c r="AA25" s="33"/>
      <c r="AB25" s="33"/>
      <c r="AC25" s="33"/>
      <c r="AD25" s="33"/>
      <c r="AE25" s="33"/>
    </row>
    <row r="26" spans="1:31" s="44" customFormat="1" ht="15.75" hidden="1" customHeight="1" x14ac:dyDescent="0.2">
      <c r="A26" s="45" t="s">
        <v>36</v>
      </c>
      <c r="B26" s="45"/>
      <c r="C26" s="46" t="str">
        <f>IFERROR(INDEX('[1]Balanza Egresos'!A:C,MATCH(A26,'[1]Balanza Egresos'!A:A,0),2),"SIN CUENTA")</f>
        <v>SIN CUENTA</v>
      </c>
      <c r="D26" s="31">
        <f>IF($N26="A",SUMIFS(D27:D$181,$A27:$A$181,LEFT($A26,$O26)&amp;"*",$N27:$N$181,"R"),J26+K26+L26+M26)</f>
        <v>0</v>
      </c>
      <c r="E26" s="49"/>
      <c r="F26" s="50" t="e">
        <f>IF($N26="A",SUMIFS(F27:F$181,$A27:$A$181,LEFT($A26,$O26)&amp;"*",$N27:$N$181,"R"),SUMIFS('[1]Balanza Egresos'!$V:$V,'[1]Balanza Egresos'!$A:$A,$A26))</f>
        <v>#VALUE!</v>
      </c>
      <c r="G26" s="50">
        <v>10335705.609999999</v>
      </c>
      <c r="H26" s="50"/>
      <c r="I26" s="33"/>
      <c r="J26" s="51">
        <f>IF($N26="A",SUMIFS(J27:J$181,$A27:$A$181,LEFT($A26,$O26)&amp;"*",$N27:$N$181,"R"),0)</f>
        <v>0</v>
      </c>
      <c r="K26" s="51">
        <f>IF($N26="A",SUMIFS(K27:K$181,$A27:$A$181,LEFT($A26,$O26)&amp;"*",$N27:$N$181,"R"),0)</f>
        <v>0</v>
      </c>
      <c r="L26" s="51">
        <f>IF($N26="A",SUMIFS(L27:L$181,$A27:$A$181,LEFT($A26,$O26)&amp;"*",$N27:$N$181,"R"),0)</f>
        <v>0</v>
      </c>
      <c r="M26" s="51">
        <f>IF($N26="A",SUMIFS(M27:M$181,$A27:$A$181,LEFT($A26,$O26)&amp;"*",$N27:$N$181,"R"),0)</f>
        <v>0</v>
      </c>
      <c r="N26" s="35" t="str">
        <f t="shared" si="0"/>
        <v>R</v>
      </c>
      <c r="O26" s="35">
        <f t="shared" si="1"/>
        <v>4</v>
      </c>
      <c r="P26" s="36" t="e">
        <f>IF(ABS(#REF!+#REF!+D26+F26)&gt;0,"SI","NO")</f>
        <v>#REF!</v>
      </c>
      <c r="Q26" s="37">
        <v>1</v>
      </c>
      <c r="R26" s="38">
        <v>1</v>
      </c>
      <c r="S26" s="5"/>
      <c r="T26" s="39" t="e">
        <f>#REF!-#REF!</f>
        <v>#REF!</v>
      </c>
      <c r="U26" s="40" t="e">
        <f>IF(#REF!=0,0,T26/#REF!)</f>
        <v>#REF!</v>
      </c>
      <c r="V26" s="41" t="e">
        <f>D26-#REF!</f>
        <v>#REF!</v>
      </c>
      <c r="W26" s="40" t="e">
        <f>IF(#REF!=0,0,V26/#REF!)</f>
        <v>#REF!</v>
      </c>
      <c r="X26" s="42" t="e">
        <f>+D26-#REF!</f>
        <v>#REF!</v>
      </c>
      <c r="Y26" s="43" t="e">
        <f>IF(#REF!=0,0,X26/#REF!)</f>
        <v>#REF!</v>
      </c>
      <c r="Z26" s="33"/>
      <c r="AA26" s="33"/>
      <c r="AB26" s="33"/>
      <c r="AC26" s="33"/>
      <c r="AD26" s="33"/>
      <c r="AE26" s="33"/>
    </row>
    <row r="27" spans="1:31" s="44" customFormat="1" ht="15.75" hidden="1" customHeight="1" x14ac:dyDescent="0.2">
      <c r="A27" s="45" t="s">
        <v>37</v>
      </c>
      <c r="B27" s="45"/>
      <c r="C27" s="46" t="str">
        <f>IFERROR(INDEX('[1]Balanza Egresos'!A:C,MATCH(A27,'[1]Balanza Egresos'!A:A,0),2),"SIN CUENTA")</f>
        <v>SIN CUENTA</v>
      </c>
      <c r="D27" s="31">
        <f>IF($N27="A",SUMIFS(D28:D$181,$A28:$A$181,LEFT($A27,$O27)&amp;"*",$N28:$N$181,"R"),J27+K27+L27+M27)</f>
        <v>0</v>
      </c>
      <c r="E27" s="49"/>
      <c r="F27" s="47" t="e">
        <f>IF($N27="A",SUMIFS(F28:F$181,$A28:$A$181,LEFT($A27,$O27)&amp;"*",$N28:$N$181,"R"),SUMIFS('[1]Balanza Egresos'!$V:$V,'[1]Balanza Egresos'!$A:$A,$A27))</f>
        <v>#VALUE!</v>
      </c>
      <c r="G27" s="47">
        <v>1000000</v>
      </c>
      <c r="H27" s="47">
        <f>SUM(H28:H50)</f>
        <v>0</v>
      </c>
      <c r="I27" s="33"/>
      <c r="J27" s="51">
        <f>IF($N27="A",SUMIFS(J28:J$181,$A28:$A$181,LEFT($A27,$O27)&amp;"*",$N28:$N$181,"R"),0)</f>
        <v>0</v>
      </c>
      <c r="K27" s="51">
        <f>IF($N27="A",SUMIFS(K28:K$181,$A28:$A$181,LEFT($A27,$O27)&amp;"*",$N28:$N$181,"R"),0)</f>
        <v>0</v>
      </c>
      <c r="L27" s="51">
        <f>IF($N27="A",SUMIFS(L28:L$181,$A28:$A$181,LEFT($A27,$O27)&amp;"*",$N28:$N$181,"R"),0)</f>
        <v>0</v>
      </c>
      <c r="M27" s="51">
        <f>IF($N27="A",SUMIFS(M28:M$181,$A28:$A$181,LEFT($A27,$O27)&amp;"*",$N28:$N$181,"R"),0)</f>
        <v>0</v>
      </c>
      <c r="N27" s="35" t="str">
        <f t="shared" si="0"/>
        <v>A</v>
      </c>
      <c r="O27" s="35">
        <f t="shared" si="1"/>
        <v>3</v>
      </c>
      <c r="P27" s="36" t="e">
        <f>IF(ABS(#REF!+#REF!+D27+F27)&gt;0,"SI","NO")</f>
        <v>#REF!</v>
      </c>
      <c r="Q27" s="37">
        <v>1</v>
      </c>
      <c r="R27" s="38" t="s">
        <v>20</v>
      </c>
      <c r="S27" s="5"/>
      <c r="T27" s="39" t="e">
        <f>#REF!-#REF!</f>
        <v>#REF!</v>
      </c>
      <c r="U27" s="40" t="e">
        <f>IF(#REF!=0,0,T27/#REF!)</f>
        <v>#REF!</v>
      </c>
      <c r="V27" s="41" t="e">
        <f>D27-#REF!</f>
        <v>#REF!</v>
      </c>
      <c r="W27" s="40" t="e">
        <f>IF(#REF!=0,0,V27/#REF!)</f>
        <v>#REF!</v>
      </c>
      <c r="X27" s="42" t="e">
        <f>+D27-#REF!</f>
        <v>#REF!</v>
      </c>
      <c r="Y27" s="43" t="e">
        <f>IF(#REF!=0,0,X27/#REF!)</f>
        <v>#REF!</v>
      </c>
      <c r="Z27" s="33"/>
      <c r="AA27" s="33"/>
      <c r="AB27" s="33"/>
      <c r="AC27" s="33"/>
      <c r="AD27" s="33"/>
      <c r="AE27" s="33"/>
    </row>
    <row r="28" spans="1:31" s="44" customFormat="1" ht="15.75" hidden="1" customHeight="1" x14ac:dyDescent="0.2">
      <c r="A28" s="45" t="s">
        <v>38</v>
      </c>
      <c r="B28" s="45"/>
      <c r="C28" s="46" t="str">
        <f>IFERROR(INDEX('[1]Balanza Egresos'!A:C,MATCH(A28,'[1]Balanza Egresos'!A:A,0),2),"SIN CUENTA")</f>
        <v>SIN CUENTA</v>
      </c>
      <c r="D28" s="31">
        <f>IF($N28="A",SUMIFS(D29:D$181,$A29:$A$181,LEFT($A28,$O28)&amp;"*",$N29:$N$181,"R"),J28+K28+L28+M28)</f>
        <v>0</v>
      </c>
      <c r="E28" s="49"/>
      <c r="F28" s="50" t="e">
        <f>IF($N28="A",SUMIFS(F29:F$181,$A29:$A$181,LEFT($A28,$O28)&amp;"*",$N29:$N$181,"R"),SUMIFS('[1]Balanza Egresos'!$V:$V,'[1]Balanza Egresos'!$A:$A,$A28))</f>
        <v>#VALUE!</v>
      </c>
      <c r="G28" s="50">
        <v>1000000</v>
      </c>
      <c r="H28" s="50"/>
      <c r="I28" s="33"/>
      <c r="J28" s="51">
        <f>IF($N28="A",SUMIFS(J29:J$181,$A29:$A$181,LEFT($A28,$O28)&amp;"*",$N29:$N$181,"R"),0)</f>
        <v>0</v>
      </c>
      <c r="K28" s="51">
        <f>IF($N28="A",SUMIFS(K29:K$181,$A29:$A$181,LEFT($A28,$O28)&amp;"*",$N29:$N$181,"R"),0)</f>
        <v>0</v>
      </c>
      <c r="L28" s="51">
        <f>IF($N28="A",SUMIFS(L29:L$181,$A29:$A$181,LEFT($A28,$O28)&amp;"*",$N29:$N$181,"R"),0)</f>
        <v>0</v>
      </c>
      <c r="M28" s="51">
        <f>IF($N28="A",SUMIFS(M29:M$181,$A29:$A$181,LEFT($A28,$O28)&amp;"*",$N29:$N$181,"R"),0)</f>
        <v>0</v>
      </c>
      <c r="N28" s="35" t="str">
        <f t="shared" si="0"/>
        <v>R</v>
      </c>
      <c r="O28" s="35">
        <f t="shared" si="1"/>
        <v>4</v>
      </c>
      <c r="P28" s="36" t="e">
        <f>IF(ABS(#REF!+#REF!+D28+F28)&gt;0,"SI","NO")</f>
        <v>#REF!</v>
      </c>
      <c r="Q28" s="37">
        <v>1</v>
      </c>
      <c r="R28" s="38">
        <v>3</v>
      </c>
      <c r="S28" s="5"/>
      <c r="T28" s="39" t="e">
        <f>#REF!-#REF!</f>
        <v>#REF!</v>
      </c>
      <c r="U28" s="40" t="e">
        <f>IF(#REF!=0,0,T28/#REF!)</f>
        <v>#REF!</v>
      </c>
      <c r="V28" s="41" t="e">
        <f>D28-#REF!</f>
        <v>#REF!</v>
      </c>
      <c r="W28" s="40" t="e">
        <f>IF(#REF!=0,0,V28/#REF!)</f>
        <v>#REF!</v>
      </c>
      <c r="X28" s="42" t="e">
        <f>+D28-#REF!</f>
        <v>#REF!</v>
      </c>
      <c r="Y28" s="43" t="e">
        <f>IF(#REF!=0,0,X28/#REF!)</f>
        <v>#REF!</v>
      </c>
      <c r="Z28" s="33"/>
      <c r="AA28" s="33"/>
      <c r="AB28" s="33"/>
      <c r="AC28" s="33"/>
      <c r="AD28" s="33"/>
      <c r="AE28" s="33"/>
    </row>
    <row r="29" spans="1:31" s="44" customFormat="1" ht="15.75" hidden="1" customHeight="1" x14ac:dyDescent="0.2">
      <c r="A29" s="45" t="s">
        <v>39</v>
      </c>
      <c r="B29" s="45"/>
      <c r="C29" s="46" t="str">
        <f>IFERROR(INDEX('[1]Balanza Egresos'!A:C,MATCH(A29,'[1]Balanza Egresos'!A:A,0),2),"SIN CUENTA")</f>
        <v>SIN CUENTA</v>
      </c>
      <c r="D29" s="31">
        <f>IF($N29="A",SUMIFS(D30:D$181,$A30:$A$181,LEFT($A29,$O29)&amp;"*",$N30:$N$181,"R"),J29+K29+L29+M29)</f>
        <v>0</v>
      </c>
      <c r="E29" s="49"/>
      <c r="F29" s="50" t="e">
        <f>IF($N29="A",SUMIFS(F30:F$181,$A30:$A$181,LEFT($A29,$O29)&amp;"*",$N30:$N$181,"R"),SUMIFS('[1]Balanza Egresos'!$V:$V,'[1]Balanza Egresos'!$A:$A,$A29))</f>
        <v>#VALUE!</v>
      </c>
      <c r="G29" s="50">
        <v>500000</v>
      </c>
      <c r="H29" s="50"/>
      <c r="I29" s="33"/>
      <c r="J29" s="51">
        <f>IF($N29="A",SUMIFS(J30:J$181,$A30:$A$181,LEFT($A29,$O29)&amp;"*",$N30:$N$181,"R"),0)</f>
        <v>0</v>
      </c>
      <c r="K29" s="51">
        <f>IF($N29="A",SUMIFS(K30:K$181,$A30:$A$181,LEFT($A29,$O29)&amp;"*",$N30:$N$181,"R"),0)</f>
        <v>0</v>
      </c>
      <c r="L29" s="51">
        <f>IF($N29="A",SUMIFS(L30:L$181,$A30:$A$181,LEFT($A29,$O29)&amp;"*",$N30:$N$181,"R"),0)</f>
        <v>0</v>
      </c>
      <c r="M29" s="51">
        <f>IF($N29="A",SUMIFS(M30:M$181,$A30:$A$181,LEFT($A29,$O29)&amp;"*",$N30:$N$181,"R"),0)</f>
        <v>0</v>
      </c>
      <c r="N29" s="35" t="str">
        <f t="shared" si="0"/>
        <v>A</v>
      </c>
      <c r="O29" s="35">
        <f t="shared" si="1"/>
        <v>3</v>
      </c>
      <c r="P29" s="36" t="e">
        <f>IF(ABS(#REF!+#REF!+D29+F29)&gt;0,"SI","NO")</f>
        <v>#REF!</v>
      </c>
      <c r="Q29" s="37">
        <v>1</v>
      </c>
      <c r="R29" s="38">
        <v>3</v>
      </c>
      <c r="S29" s="5"/>
      <c r="T29" s="39" t="e">
        <f>#REF!-#REF!</f>
        <v>#REF!</v>
      </c>
      <c r="U29" s="40" t="e">
        <f>IF(#REF!=0,0,T29/#REF!)</f>
        <v>#REF!</v>
      </c>
      <c r="V29" s="41" t="e">
        <f>D29-#REF!</f>
        <v>#REF!</v>
      </c>
      <c r="W29" s="40" t="e">
        <f>IF(#REF!=0,0,V29/#REF!)</f>
        <v>#REF!</v>
      </c>
      <c r="X29" s="42" t="e">
        <f>+D29-#REF!</f>
        <v>#REF!</v>
      </c>
      <c r="Y29" s="43" t="e">
        <f>IF(#REF!=0,0,X29/#REF!)</f>
        <v>#REF!</v>
      </c>
      <c r="Z29" s="33"/>
      <c r="AA29" s="33"/>
      <c r="AB29" s="33"/>
      <c r="AC29" s="33"/>
      <c r="AD29" s="33"/>
      <c r="AE29" s="33"/>
    </row>
    <row r="30" spans="1:31" s="44" customFormat="1" ht="15.75" hidden="1" customHeight="1" x14ac:dyDescent="0.2">
      <c r="A30" s="45" t="s">
        <v>40</v>
      </c>
      <c r="B30" s="45"/>
      <c r="C30" s="46" t="str">
        <f>IFERROR(INDEX('[1]Balanza Egresos'!A:C,MATCH(A30,'[1]Balanza Egresos'!A:A,0),2),"SIN CUENTA")</f>
        <v>SIN CUENTA</v>
      </c>
      <c r="D30" s="31">
        <f>IF($N30="A",SUMIFS(D31:D$181,$A31:$A$181,LEFT($A30,$O30)&amp;"*",$N31:$N$181,"R"),J30+K30+L30+M30)</f>
        <v>0</v>
      </c>
      <c r="E30" s="49"/>
      <c r="F30" s="50" t="e">
        <f>IF($N30="A",SUMIFS(F31:F$181,$A31:$A$181,LEFT($A30,$O30)&amp;"*",$N31:$N$181,"R"),SUMIFS('[1]Balanza Egresos'!$V:$V,'[1]Balanza Egresos'!$A:$A,$A30))</f>
        <v>#VALUE!</v>
      </c>
      <c r="G30" s="50">
        <v>0</v>
      </c>
      <c r="H30" s="50"/>
      <c r="I30" s="33"/>
      <c r="J30" s="51">
        <f>IF($N30="A",SUMIFS(J31:J$181,$A31:$A$181,LEFT($A30,$O30)&amp;"*",$N31:$N$181,"R"),0)</f>
        <v>0</v>
      </c>
      <c r="K30" s="51">
        <f>IF($N30="A",SUMIFS(K31:K$181,$A31:$A$181,LEFT($A30,$O30)&amp;"*",$N31:$N$181,"R"),0)</f>
        <v>0</v>
      </c>
      <c r="L30" s="51">
        <f>IF($N30="A",SUMIFS(L31:L$181,$A31:$A$181,LEFT($A30,$O30)&amp;"*",$N31:$N$181,"R"),0)</f>
        <v>0</v>
      </c>
      <c r="M30" s="51">
        <f>IF($N30="A",SUMIFS(M31:M$181,$A31:$A$181,LEFT($A30,$O30)&amp;"*",$N31:$N$181,"R"),0)</f>
        <v>0</v>
      </c>
      <c r="N30" s="35" t="str">
        <f t="shared" si="0"/>
        <v>R</v>
      </c>
      <c r="O30" s="35">
        <f t="shared" si="1"/>
        <v>4</v>
      </c>
      <c r="P30" s="36" t="e">
        <f>IF(ABS(#REF!+#REF!+D30+F30)&gt;0,"SI","NO")</f>
        <v>#REF!</v>
      </c>
      <c r="Q30" s="37">
        <v>1</v>
      </c>
      <c r="R30" s="38">
        <v>3</v>
      </c>
      <c r="S30" s="5"/>
      <c r="T30" s="39" t="e">
        <f>#REF!-#REF!</f>
        <v>#REF!</v>
      </c>
      <c r="U30" s="40" t="e">
        <f>IF(#REF!=0,0,T30/#REF!)</f>
        <v>#REF!</v>
      </c>
      <c r="V30" s="41" t="e">
        <f>D30-#REF!</f>
        <v>#REF!</v>
      </c>
      <c r="W30" s="40" t="e">
        <f>IF(#REF!=0,0,V30/#REF!)</f>
        <v>#REF!</v>
      </c>
      <c r="X30" s="42" t="e">
        <f>+D30-#REF!</f>
        <v>#REF!</v>
      </c>
      <c r="Y30" s="43" t="e">
        <f>IF(#REF!=0,0,X30/#REF!)</f>
        <v>#REF!</v>
      </c>
      <c r="Z30" s="33"/>
      <c r="AA30" s="33"/>
      <c r="AB30" s="33"/>
      <c r="AC30" s="33"/>
      <c r="AD30" s="33"/>
      <c r="AE30" s="33"/>
    </row>
    <row r="31" spans="1:31" s="44" customFormat="1" ht="15.75" hidden="1" customHeight="1" x14ac:dyDescent="0.2">
      <c r="A31" s="45" t="s">
        <v>41</v>
      </c>
      <c r="B31" s="45"/>
      <c r="C31" s="46" t="str">
        <f>IFERROR(INDEX('[1]Balanza Egresos'!A:C,MATCH(A31,'[1]Balanza Egresos'!A:A,0),2),"SIN CUENTA")</f>
        <v>SIN CUENTA</v>
      </c>
      <c r="D31" s="31">
        <f>IF($N31="A",SUMIFS(D32:D$181,$A32:$A$181,LEFT($A31,$O31)&amp;"*",$N32:$N$181,"R"),J31+K31+L31+M31)</f>
        <v>0</v>
      </c>
      <c r="E31" s="49"/>
      <c r="F31" s="50" t="e">
        <f>IF($N31="A",SUMIFS(F32:F$181,$A32:$A$181,LEFT($A31,$O31)&amp;"*",$N32:$N$181,"R"),SUMIFS('[1]Balanza Egresos'!$V:$V,'[1]Balanza Egresos'!$A:$A,$A31))</f>
        <v>#VALUE!</v>
      </c>
      <c r="G31" s="50">
        <v>750000</v>
      </c>
      <c r="H31" s="50"/>
      <c r="I31" s="33"/>
      <c r="J31" s="51">
        <f>IF($N31="A",SUMIFS(J32:J$181,$A32:$A$181,LEFT($A31,$O31)&amp;"*",$N32:$N$181,"R"),0)</f>
        <v>0</v>
      </c>
      <c r="K31" s="51">
        <f>IF($N31="A",SUMIFS(K32:K$181,$A32:$A$181,LEFT($A31,$O31)&amp;"*",$N32:$N$181,"R"),0)</f>
        <v>0</v>
      </c>
      <c r="L31" s="51">
        <f>IF($N31="A",SUMIFS(L32:L$181,$A32:$A$181,LEFT($A31,$O31)&amp;"*",$N32:$N$181,"R"),0)</f>
        <v>0</v>
      </c>
      <c r="M31" s="51">
        <f>IF($N31="A",SUMIFS(M32:M$181,$A32:$A$181,LEFT($A31,$O31)&amp;"*",$N32:$N$181,"R"),0)</f>
        <v>0</v>
      </c>
      <c r="N31" s="35" t="str">
        <f t="shared" si="0"/>
        <v>A</v>
      </c>
      <c r="O31" s="35">
        <f t="shared" si="1"/>
        <v>3</v>
      </c>
      <c r="P31" s="36" t="e">
        <f>IF(ABS(#REF!+#REF!+D31+F31)&gt;0,"SI","NO")</f>
        <v>#REF!</v>
      </c>
      <c r="Q31" s="37">
        <v>1</v>
      </c>
      <c r="R31" s="38">
        <v>3</v>
      </c>
      <c r="S31" s="5"/>
      <c r="T31" s="39" t="e">
        <f>#REF!-#REF!</f>
        <v>#REF!</v>
      </c>
      <c r="U31" s="40" t="e">
        <f>IF(#REF!=0,0,T31/#REF!)</f>
        <v>#REF!</v>
      </c>
      <c r="V31" s="41" t="e">
        <f>D31-#REF!</f>
        <v>#REF!</v>
      </c>
      <c r="W31" s="40" t="e">
        <f>IF(#REF!=0,0,V31/#REF!)</f>
        <v>#REF!</v>
      </c>
      <c r="X31" s="42" t="e">
        <f>+D31-#REF!</f>
        <v>#REF!</v>
      </c>
      <c r="Y31" s="43" t="e">
        <f>IF(#REF!=0,0,X31/#REF!)</f>
        <v>#REF!</v>
      </c>
      <c r="Z31" s="33"/>
      <c r="AA31" s="33"/>
      <c r="AB31" s="33"/>
      <c r="AC31" s="33"/>
      <c r="AD31" s="33"/>
      <c r="AE31" s="33"/>
    </row>
    <row r="32" spans="1:31" s="44" customFormat="1" ht="15.75" hidden="1" customHeight="1" x14ac:dyDescent="0.2">
      <c r="A32" s="45" t="s">
        <v>42</v>
      </c>
      <c r="B32" s="45"/>
      <c r="C32" s="46" t="str">
        <f>IFERROR(INDEX('[1]Balanza Egresos'!A:C,MATCH(A32,'[1]Balanza Egresos'!A:A,0),2),"SIN CUENTA")</f>
        <v>SIN CUENTA</v>
      </c>
      <c r="D32" s="31">
        <f>IF($N32="A",SUMIFS(D33:D$181,$A33:$A$181,LEFT($A32,$O32)&amp;"*",$N33:$N$181,"R"),J32+K32+L32+M32)</f>
        <v>0</v>
      </c>
      <c r="E32" s="49"/>
      <c r="F32" s="50" t="e">
        <f>IF($N32="A",SUMIFS(F33:F$181,$A33:$A$181,LEFT($A32,$O32)&amp;"*",$N33:$N$181,"R"),SUMIFS('[1]Balanza Egresos'!$V:$V,'[1]Balanza Egresos'!$A:$A,$A32))</f>
        <v>#VALUE!</v>
      </c>
      <c r="G32" s="50">
        <v>1500000</v>
      </c>
      <c r="H32" s="50"/>
      <c r="I32" s="33"/>
      <c r="J32" s="51">
        <f>IF($N32="A",SUMIFS(J33:J$181,$A33:$A$181,LEFT($A32,$O32)&amp;"*",$N33:$N$181,"R"),0)</f>
        <v>0</v>
      </c>
      <c r="K32" s="51">
        <f>IF($N32="A",SUMIFS(K33:K$181,$A33:$A$181,LEFT($A32,$O32)&amp;"*",$N33:$N$181,"R"),0)</f>
        <v>0</v>
      </c>
      <c r="L32" s="51">
        <f>IF($N32="A",SUMIFS(L33:L$181,$A33:$A$181,LEFT($A32,$O32)&amp;"*",$N33:$N$181,"R"),0)</f>
        <v>0</v>
      </c>
      <c r="M32" s="51">
        <f>IF($N32="A",SUMIFS(M33:M$181,$A33:$A$181,LEFT($A32,$O32)&amp;"*",$N33:$N$181,"R"),0)</f>
        <v>0</v>
      </c>
      <c r="N32" s="35" t="str">
        <f t="shared" si="0"/>
        <v>R</v>
      </c>
      <c r="O32" s="35">
        <f t="shared" si="1"/>
        <v>4</v>
      </c>
      <c r="P32" s="36" t="e">
        <f>IF(ABS(#REF!+#REF!+D32+F32)&gt;0,"SI","NO")</f>
        <v>#REF!</v>
      </c>
      <c r="Q32" s="37">
        <v>1</v>
      </c>
      <c r="R32" s="38">
        <v>3</v>
      </c>
      <c r="S32" s="5"/>
      <c r="T32" s="39" t="e">
        <f>#REF!-#REF!</f>
        <v>#REF!</v>
      </c>
      <c r="U32" s="40" t="e">
        <f>IF(#REF!=0,0,T32/#REF!)</f>
        <v>#REF!</v>
      </c>
      <c r="V32" s="41" t="e">
        <f>D32-#REF!</f>
        <v>#REF!</v>
      </c>
      <c r="W32" s="40" t="e">
        <f>IF(#REF!=0,0,V32/#REF!)</f>
        <v>#REF!</v>
      </c>
      <c r="X32" s="42" t="e">
        <f>+D32-#REF!</f>
        <v>#REF!</v>
      </c>
      <c r="Y32" s="43" t="e">
        <f>IF(#REF!=0,0,X32/#REF!)</f>
        <v>#REF!</v>
      </c>
      <c r="Z32" s="33"/>
      <c r="AA32" s="33"/>
      <c r="AB32" s="33"/>
      <c r="AC32" s="33"/>
      <c r="AD32" s="33"/>
      <c r="AE32" s="33"/>
    </row>
    <row r="33" spans="1:31" s="44" customFormat="1" ht="15.75" hidden="1" customHeight="1" x14ac:dyDescent="0.2">
      <c r="A33" s="45" t="s">
        <v>43</v>
      </c>
      <c r="B33" s="45"/>
      <c r="C33" s="46" t="str">
        <f>IFERROR(INDEX('[1]Balanza Egresos'!A:C,MATCH(A33,'[1]Balanza Egresos'!A:A,0),2),"SIN CUENTA")</f>
        <v>SIN CUENTA</v>
      </c>
      <c r="D33" s="31">
        <f>IF($N33="A",SUMIFS(D34:D$181,$A34:$A$181,LEFT($A33,$O33)&amp;"*",$N34:$N$181,"R"),J33+K33+L33+M33)</f>
        <v>0</v>
      </c>
      <c r="E33" s="49"/>
      <c r="F33" s="50" t="e">
        <f>IF($N33="A",SUMIFS(F34:F$181,$A34:$A$181,LEFT($A33,$O33)&amp;"*",$N34:$N$181,"R"),SUMIFS('[1]Balanza Egresos'!$V:$V,'[1]Balanza Egresos'!$A:$A,$A33))</f>
        <v>#VALUE!</v>
      </c>
      <c r="G33" s="50">
        <v>3885705.6099999994</v>
      </c>
      <c r="H33" s="50"/>
      <c r="I33" s="33"/>
      <c r="J33" s="51">
        <f>IF($N33="A",SUMIFS(J34:J$181,$A34:$A$181,LEFT($A33,$O33)&amp;"*",$N34:$N$181,"R"),0)</f>
        <v>0</v>
      </c>
      <c r="K33" s="51">
        <f>IF($N33="A",SUMIFS(K34:K$181,$A34:$A$181,LEFT($A33,$O33)&amp;"*",$N34:$N$181,"R"),0)</f>
        <v>0</v>
      </c>
      <c r="L33" s="51">
        <f>IF($N33="A",SUMIFS(L34:L$181,$A34:$A$181,LEFT($A33,$O33)&amp;"*",$N34:$N$181,"R"),0)</f>
        <v>0</v>
      </c>
      <c r="M33" s="51">
        <f>IF($N33="A",SUMIFS(M34:M$181,$A34:$A$181,LEFT($A33,$O33)&amp;"*",$N34:$N$181,"R"),0)</f>
        <v>0</v>
      </c>
      <c r="N33" s="35" t="str">
        <f t="shared" si="0"/>
        <v>A</v>
      </c>
      <c r="O33" s="35">
        <f t="shared" si="1"/>
        <v>2</v>
      </c>
      <c r="P33" s="36" t="e">
        <f>IF(ABS(#REF!+#REF!+D33+F33)&gt;0,"SI","NO")</f>
        <v>#REF!</v>
      </c>
      <c r="Q33" s="37">
        <v>1</v>
      </c>
      <c r="R33" s="38">
        <v>3</v>
      </c>
      <c r="S33" s="5"/>
      <c r="T33" s="39" t="e">
        <f>#REF!-#REF!</f>
        <v>#REF!</v>
      </c>
      <c r="U33" s="40" t="e">
        <f>IF(#REF!=0,0,T33/#REF!)</f>
        <v>#REF!</v>
      </c>
      <c r="V33" s="41" t="e">
        <f>D33-#REF!</f>
        <v>#REF!</v>
      </c>
      <c r="W33" s="40" t="e">
        <f>IF(#REF!=0,0,V33/#REF!)</f>
        <v>#REF!</v>
      </c>
      <c r="X33" s="42" t="e">
        <f>+D33-#REF!</f>
        <v>#REF!</v>
      </c>
      <c r="Y33" s="43" t="e">
        <f>IF(#REF!=0,0,X33/#REF!)</f>
        <v>#REF!</v>
      </c>
      <c r="Z33" s="33"/>
      <c r="AA33" s="33"/>
      <c r="AB33" s="33"/>
      <c r="AC33" s="33"/>
      <c r="AD33" s="33"/>
      <c r="AE33" s="33"/>
    </row>
    <row r="34" spans="1:31" s="44" customFormat="1" ht="15.75" hidden="1" customHeight="1" x14ac:dyDescent="0.2">
      <c r="A34" s="45" t="s">
        <v>44</v>
      </c>
      <c r="B34" s="45"/>
      <c r="C34" s="46" t="str">
        <f>IFERROR(INDEX('[1]Balanza Egresos'!A:C,MATCH(A34,'[1]Balanza Egresos'!A:A,0),2),"SIN CUENTA")</f>
        <v>SIN CUENTA</v>
      </c>
      <c r="D34" s="31">
        <f>IF($N34="A",SUMIFS(D35:D$181,$A35:$A$181,LEFT($A34,$O34)&amp;"*",$N35:$N$181,"R"),J34+K34+L34+M34)</f>
        <v>0</v>
      </c>
      <c r="E34" s="49"/>
      <c r="F34" s="50" t="e">
        <f>IF($N34="A",SUMIFS(F35:F$181,$A35:$A$181,LEFT($A34,$O34)&amp;"*",$N35:$N$181,"R"),SUMIFS('[1]Balanza Egresos'!$V:$V,'[1]Balanza Egresos'!$A:$A,$A34))</f>
        <v>#VALUE!</v>
      </c>
      <c r="G34" s="50">
        <v>1000000</v>
      </c>
      <c r="H34" s="50"/>
      <c r="I34" s="33"/>
      <c r="J34" s="51">
        <f>IF($N34="A",SUMIFS(J35:J$181,$A35:$A$181,LEFT($A34,$O34)&amp;"*",$N35:$N$181,"R"),0)</f>
        <v>0</v>
      </c>
      <c r="K34" s="51">
        <f>IF($N34="A",SUMIFS(K35:K$181,$A35:$A$181,LEFT($A34,$O34)&amp;"*",$N35:$N$181,"R"),0)</f>
        <v>0</v>
      </c>
      <c r="L34" s="51">
        <f>IF($N34="A",SUMIFS(L35:L$181,$A35:$A$181,LEFT($A34,$O34)&amp;"*",$N35:$N$181,"R"),0)</f>
        <v>0</v>
      </c>
      <c r="M34" s="51">
        <f>IF($N34="A",SUMIFS(M35:M$181,$A35:$A$181,LEFT($A34,$O34)&amp;"*",$N35:$N$181,"R"),0)</f>
        <v>0</v>
      </c>
      <c r="N34" s="35" t="str">
        <f t="shared" si="0"/>
        <v>A</v>
      </c>
      <c r="O34" s="35">
        <f t="shared" si="1"/>
        <v>3</v>
      </c>
      <c r="P34" s="36" t="e">
        <f>IF(ABS(#REF!+#REF!+D34+F34)&gt;0,"SI","NO")</f>
        <v>#REF!</v>
      </c>
      <c r="Q34" s="37">
        <v>1</v>
      </c>
      <c r="R34" s="38">
        <v>3</v>
      </c>
      <c r="S34" s="5"/>
      <c r="T34" s="39" t="e">
        <f>#REF!-#REF!</f>
        <v>#REF!</v>
      </c>
      <c r="U34" s="40" t="e">
        <f>IF(#REF!=0,0,T34/#REF!)</f>
        <v>#REF!</v>
      </c>
      <c r="V34" s="41" t="e">
        <f>D34-#REF!</f>
        <v>#REF!</v>
      </c>
      <c r="W34" s="40" t="e">
        <f>IF(#REF!=0,0,V34/#REF!)</f>
        <v>#REF!</v>
      </c>
      <c r="X34" s="42" t="e">
        <f>+D34-#REF!</f>
        <v>#REF!</v>
      </c>
      <c r="Y34" s="43" t="e">
        <f>IF(#REF!=0,0,X34/#REF!)</f>
        <v>#REF!</v>
      </c>
      <c r="Z34" s="33"/>
      <c r="AA34" s="33"/>
      <c r="AB34" s="33"/>
      <c r="AC34" s="33"/>
      <c r="AD34" s="33"/>
      <c r="AE34" s="33"/>
    </row>
    <row r="35" spans="1:31" s="44" customFormat="1" ht="15.75" hidden="1" customHeight="1" x14ac:dyDescent="0.2">
      <c r="A35" s="45" t="s">
        <v>45</v>
      </c>
      <c r="B35" s="45"/>
      <c r="C35" s="46" t="str">
        <f>IFERROR(INDEX('[1]Balanza Egresos'!A:C,MATCH(A35,'[1]Balanza Egresos'!A:A,0),2),"SIN CUENTA")</f>
        <v>SIN CUENTA</v>
      </c>
      <c r="D35" s="31">
        <f>IF($N35="A",SUMIFS(D36:D$181,$A36:$A$181,LEFT($A35,$O35)&amp;"*",$N36:$N$181,"R"),J35+K35+L35+M35)</f>
        <v>0</v>
      </c>
      <c r="E35" s="49"/>
      <c r="F35" s="50" t="e">
        <f>IF($N35="A",SUMIFS(F36:F$181,$A36:$A$181,LEFT($A35,$O35)&amp;"*",$N36:$N$181,"R"),SUMIFS('[1]Balanza Egresos'!$V:$V,'[1]Balanza Egresos'!$A:$A,$A35))</f>
        <v>#VALUE!</v>
      </c>
      <c r="G35" s="50">
        <v>700000</v>
      </c>
      <c r="H35" s="50"/>
      <c r="I35" s="33"/>
      <c r="J35" s="51">
        <f>IF($N35="A",SUMIFS(J36:J$181,$A36:$A$181,LEFT($A35,$O35)&amp;"*",$N36:$N$181,"R"),0)</f>
        <v>0</v>
      </c>
      <c r="K35" s="51">
        <f>IF($N35="A",SUMIFS(K36:K$181,$A36:$A$181,LEFT($A35,$O35)&amp;"*",$N36:$N$181,"R"),0)</f>
        <v>0</v>
      </c>
      <c r="L35" s="51">
        <f>IF($N35="A",SUMIFS(L36:L$181,$A36:$A$181,LEFT($A35,$O35)&amp;"*",$N36:$N$181,"R"),0)</f>
        <v>0</v>
      </c>
      <c r="M35" s="51">
        <f>IF($N35="A",SUMIFS(M36:M$181,$A36:$A$181,LEFT($A35,$O35)&amp;"*",$N36:$N$181,"R"),0)</f>
        <v>0</v>
      </c>
      <c r="N35" s="35" t="str">
        <f t="shared" si="0"/>
        <v>R</v>
      </c>
      <c r="O35" s="35">
        <f t="shared" si="1"/>
        <v>4</v>
      </c>
      <c r="P35" s="36" t="e">
        <f>IF(ABS(#REF!+#REF!+D35+F35)&gt;0,"SI","NO")</f>
        <v>#REF!</v>
      </c>
      <c r="Q35" s="37">
        <v>1</v>
      </c>
      <c r="R35" s="38">
        <v>4</v>
      </c>
      <c r="S35" s="5"/>
      <c r="T35" s="39" t="e">
        <f>#REF!-#REF!</f>
        <v>#REF!</v>
      </c>
      <c r="U35" s="40" t="e">
        <f>IF(#REF!=0,0,T35/#REF!)</f>
        <v>#REF!</v>
      </c>
      <c r="V35" s="41" t="e">
        <f>D35-#REF!</f>
        <v>#REF!</v>
      </c>
      <c r="W35" s="40" t="e">
        <f>IF(#REF!=0,0,V35/#REF!)</f>
        <v>#REF!</v>
      </c>
      <c r="X35" s="42" t="e">
        <f>+D35-#REF!</f>
        <v>#REF!</v>
      </c>
      <c r="Y35" s="43" t="e">
        <f>IF(#REF!=0,0,X35/#REF!)</f>
        <v>#REF!</v>
      </c>
      <c r="Z35" s="33"/>
      <c r="AA35" s="33"/>
      <c r="AB35" s="33"/>
      <c r="AC35" s="33"/>
      <c r="AD35" s="33"/>
      <c r="AE35" s="33"/>
    </row>
    <row r="36" spans="1:31" s="44" customFormat="1" ht="15.75" hidden="1" customHeight="1" x14ac:dyDescent="0.2">
      <c r="A36" s="45" t="s">
        <v>46</v>
      </c>
      <c r="B36" s="45"/>
      <c r="C36" s="46" t="str">
        <f>IFERROR(INDEX('[1]Balanza Egresos'!A:C,MATCH(A36,'[1]Balanza Egresos'!A:A,0),2),"SIN CUENTA")</f>
        <v>SIN CUENTA</v>
      </c>
      <c r="D36" s="31">
        <f>IF($N36="A",SUMIFS(D37:D$181,$A37:$A$181,LEFT($A36,$O36)&amp;"*",$N37:$N$181,"R"),J36+K36+L36+M36)</f>
        <v>0</v>
      </c>
      <c r="E36" s="49"/>
      <c r="F36" s="50" t="e">
        <f>IF($N36="A",SUMIFS(F37:F$181,$A37:$A$181,LEFT($A36,$O36)&amp;"*",$N37:$N$181,"R"),SUMIFS('[1]Balanza Egresos'!$V:$V,'[1]Balanza Egresos'!$A:$A,$A36))</f>
        <v>#VALUE!</v>
      </c>
      <c r="G36" s="50">
        <v>500000</v>
      </c>
      <c r="H36" s="50"/>
      <c r="I36" s="33"/>
      <c r="J36" s="51">
        <f>IF($N36="A",SUMIFS(J37:J$181,$A37:$A$181,LEFT($A36,$O36)&amp;"*",$N37:$N$181,"R"),0)</f>
        <v>0</v>
      </c>
      <c r="K36" s="51">
        <f>IF($N36="A",SUMIFS(K37:K$181,$A37:$A$181,LEFT($A36,$O36)&amp;"*",$N37:$N$181,"R"),0)</f>
        <v>0</v>
      </c>
      <c r="L36" s="51">
        <f>IF($N36="A",SUMIFS(L37:L$181,$A37:$A$181,LEFT($A36,$O36)&amp;"*",$N37:$N$181,"R"),0)</f>
        <v>0</v>
      </c>
      <c r="M36" s="51">
        <f>IF($N36="A",SUMIFS(M37:M$181,$A37:$A$181,LEFT($A36,$O36)&amp;"*",$N37:$N$181,"R"),0)</f>
        <v>0</v>
      </c>
      <c r="N36" s="35" t="str">
        <f t="shared" si="0"/>
        <v>A</v>
      </c>
      <c r="O36" s="35">
        <f t="shared" si="1"/>
        <v>3</v>
      </c>
      <c r="P36" s="36" t="e">
        <f>IF(ABS(#REF!+#REF!+D36+F36)&gt;0,"SI","NO")</f>
        <v>#REF!</v>
      </c>
      <c r="Q36" s="37">
        <v>1</v>
      </c>
      <c r="R36" s="38">
        <v>3</v>
      </c>
      <c r="S36" s="5"/>
      <c r="T36" s="39" t="e">
        <f>#REF!-#REF!</f>
        <v>#REF!</v>
      </c>
      <c r="U36" s="40" t="e">
        <f>IF(#REF!=0,0,T36/#REF!)</f>
        <v>#REF!</v>
      </c>
      <c r="V36" s="41" t="e">
        <f>D36-#REF!</f>
        <v>#REF!</v>
      </c>
      <c r="W36" s="40" t="e">
        <f>IF(#REF!=0,0,V36/#REF!)</f>
        <v>#REF!</v>
      </c>
      <c r="X36" s="42" t="e">
        <f>+D36-#REF!</f>
        <v>#REF!</v>
      </c>
      <c r="Y36" s="43" t="e">
        <f>IF(#REF!=0,0,X36/#REF!)</f>
        <v>#REF!</v>
      </c>
      <c r="Z36" s="33"/>
      <c r="AA36" s="33"/>
      <c r="AB36" s="33"/>
      <c r="AC36" s="33"/>
      <c r="AD36" s="33"/>
      <c r="AE36" s="33"/>
    </row>
    <row r="37" spans="1:31" s="44" customFormat="1" ht="15.75" hidden="1" customHeight="1" x14ac:dyDescent="0.2">
      <c r="A37" s="45" t="s">
        <v>47</v>
      </c>
      <c r="B37" s="45"/>
      <c r="C37" s="46" t="str">
        <f>IFERROR(INDEX('[1]Balanza Egresos'!A:C,MATCH(A37,'[1]Balanza Egresos'!A:A,0),2),"SIN CUENTA")</f>
        <v>SIN CUENTA</v>
      </c>
      <c r="D37" s="31">
        <f>IF($N37="A",SUMIFS(D38:D$181,$A38:$A$181,LEFT($A37,$O37)&amp;"*",$N38:$N$181,"R"),J37+K37+L37+M37)</f>
        <v>0</v>
      </c>
      <c r="E37" s="49"/>
      <c r="F37" s="50" t="e">
        <f>IF($N37="A",SUMIFS(F38:F$181,$A38:$A$181,LEFT($A37,$O37)&amp;"*",$N38:$N$181,"R"),SUMIFS('[1]Balanza Egresos'!$V:$V,'[1]Balanza Egresos'!$A:$A,$A37))</f>
        <v>#VALUE!</v>
      </c>
      <c r="G37" s="50">
        <v>500000</v>
      </c>
      <c r="H37" s="50"/>
      <c r="I37" s="33"/>
      <c r="J37" s="51">
        <f>IF($N37="A",SUMIFS(J38:J$181,$A38:$A$181,LEFT($A37,$O37)&amp;"*",$N38:$N$181,"R"),0)</f>
        <v>0</v>
      </c>
      <c r="K37" s="51">
        <f>IF($N37="A",SUMIFS(K38:K$181,$A38:$A$181,LEFT($A37,$O37)&amp;"*",$N38:$N$181,"R"),0)</f>
        <v>0</v>
      </c>
      <c r="L37" s="51">
        <f>IF($N37="A",SUMIFS(L38:L$181,$A38:$A$181,LEFT($A37,$O37)&amp;"*",$N38:$N$181,"R"),0)</f>
        <v>0</v>
      </c>
      <c r="M37" s="51">
        <f>IF($N37="A",SUMIFS(M38:M$181,$A38:$A$181,LEFT($A37,$O37)&amp;"*",$N38:$N$181,"R"),0)</f>
        <v>0</v>
      </c>
      <c r="N37" s="35" t="str">
        <f t="shared" si="0"/>
        <v>R</v>
      </c>
      <c r="O37" s="35">
        <f t="shared" si="1"/>
        <v>4</v>
      </c>
      <c r="P37" s="36" t="e">
        <f>IF(ABS(#REF!+#REF!+D37+F37)&gt;0,"SI","NO")</f>
        <v>#REF!</v>
      </c>
      <c r="Q37" s="37">
        <v>1</v>
      </c>
      <c r="R37" s="38">
        <v>4</v>
      </c>
      <c r="S37" s="5"/>
      <c r="T37" s="39" t="e">
        <f>#REF!-#REF!</f>
        <v>#REF!</v>
      </c>
      <c r="U37" s="40" t="e">
        <f>IF(#REF!=0,0,T37/#REF!)</f>
        <v>#REF!</v>
      </c>
      <c r="V37" s="41" t="e">
        <f>D37-#REF!</f>
        <v>#REF!</v>
      </c>
      <c r="W37" s="40" t="e">
        <f>IF(#REF!=0,0,V37/#REF!)</f>
        <v>#REF!</v>
      </c>
      <c r="X37" s="42" t="e">
        <f>+D37-#REF!</f>
        <v>#REF!</v>
      </c>
      <c r="Y37" s="43" t="e">
        <f>IF(#REF!=0,0,X37/#REF!)</f>
        <v>#REF!</v>
      </c>
      <c r="Z37" s="33"/>
      <c r="AA37" s="33"/>
      <c r="AB37" s="33"/>
      <c r="AC37" s="33"/>
      <c r="AD37" s="33"/>
      <c r="AE37" s="33"/>
    </row>
    <row r="38" spans="1:31" s="44" customFormat="1" ht="15.75" customHeight="1" x14ac:dyDescent="0.2">
      <c r="A38" s="45" t="s">
        <v>48</v>
      </c>
      <c r="B38" s="45"/>
      <c r="C38" s="46" t="str">
        <f>IFERROR(INDEX('[1]Balanza Egresos'!A:C,MATCH(A38,'[1]Balanza Egresos'!A:A,0),2),"SIN CUENTA")</f>
        <v>VEHÍCULOS Y EQUIPO DE TRANSPORTE</v>
      </c>
      <c r="D38" s="31">
        <f>IF($N38="A",SUMIFS(D39:D$181,$A39:$A$181,LEFT($A38,$O38)&amp;"*",$N39:$N$181,"R"),J38+K38+L38+M38)</f>
        <v>1600000</v>
      </c>
      <c r="E38" s="49"/>
      <c r="F38" s="50" t="e">
        <f>IF($N38="A",SUMIFS(F39:F$181,$A39:$A$181,LEFT($A38,$O38)&amp;"*",$N39:$N$181,"R"),SUMIFS('[1]Balanza Egresos'!$V:$V,'[1]Balanza Egresos'!$A:$A,$A38))</f>
        <v>#VALUE!</v>
      </c>
      <c r="G38" s="50">
        <v>500000</v>
      </c>
      <c r="H38" s="50"/>
      <c r="I38" s="33"/>
      <c r="J38" s="51">
        <f>IF($N38="A",SUMIFS(J39:J$181,$A39:$A$181,LEFT($A38,$O38)&amp;"*",$N39:$N$181,"R"),0)</f>
        <v>0</v>
      </c>
      <c r="K38" s="51">
        <f>IF($N38="A",SUMIFS(K39:K$181,$A39:$A$181,LEFT($A38,$O38)&amp;"*",$N39:$N$181,"R"),0)</f>
        <v>600000</v>
      </c>
      <c r="L38" s="51">
        <f>IF($N38="A",SUMIFS(L39:L$181,$A39:$A$181,LEFT($A38,$O38)&amp;"*",$N39:$N$181,"R"),0)</f>
        <v>1000000</v>
      </c>
      <c r="M38" s="51">
        <f>IF($N38="A",SUMIFS(M39:M$181,$A39:$A$181,LEFT($A38,$O38)&amp;"*",$N39:$N$181,"R"),0)</f>
        <v>0</v>
      </c>
      <c r="N38" s="35" t="str">
        <f t="shared" si="0"/>
        <v>A</v>
      </c>
      <c r="O38" s="35">
        <f t="shared" si="1"/>
        <v>2</v>
      </c>
      <c r="P38" s="36" t="e">
        <f>IF(ABS(#REF!+#REF!+D38+F38)&gt;0,"SI","NO")</f>
        <v>#REF!</v>
      </c>
      <c r="Q38" s="37">
        <v>1</v>
      </c>
      <c r="R38" s="38">
        <v>3</v>
      </c>
      <c r="S38" s="5"/>
      <c r="T38" s="39" t="e">
        <f>#REF!-#REF!</f>
        <v>#REF!</v>
      </c>
      <c r="U38" s="40" t="e">
        <f>IF(#REF!=0,0,T38/#REF!)</f>
        <v>#REF!</v>
      </c>
      <c r="V38" s="41" t="e">
        <f>D38-#REF!</f>
        <v>#REF!</v>
      </c>
      <c r="W38" s="40" t="e">
        <f>IF(#REF!=0,0,V38/#REF!)</f>
        <v>#REF!</v>
      </c>
      <c r="X38" s="42" t="e">
        <f>+D38-#REF!</f>
        <v>#REF!</v>
      </c>
      <c r="Y38" s="43" t="e">
        <f>IF(#REF!=0,0,X38/#REF!)</f>
        <v>#REF!</v>
      </c>
      <c r="Z38" s="33"/>
      <c r="AA38" s="33"/>
      <c r="AB38" s="33"/>
      <c r="AC38" s="33"/>
      <c r="AD38" s="33"/>
      <c r="AE38" s="33"/>
    </row>
    <row r="39" spans="1:31" s="44" customFormat="1" ht="15" x14ac:dyDescent="0.2">
      <c r="A39" s="45" t="s">
        <v>49</v>
      </c>
      <c r="B39" s="45"/>
      <c r="C39" s="46" t="str">
        <f>IFERROR(INDEX('[1]Balanza Egresos'!A:C,MATCH(A39,'[1]Balanza Egresos'!A:A,0),2),"SIN CUENTA")</f>
        <v xml:space="preserve">  Vehículos y equipo terrestre</v>
      </c>
      <c r="D39" s="31">
        <f>IF($N39="A",SUMIFS(D40:D$181,$A40:$A$181,LEFT($A39,$O39)&amp;"*",$N40:$N$181,"R"),J39+K39+L39+M39)</f>
        <v>1600000</v>
      </c>
      <c r="E39" s="53"/>
      <c r="F39" s="50" t="e">
        <f>IF($N39="A",SUMIFS(F40:F$181,$A40:$A$181,LEFT($A39,$O39)&amp;"*",$N40:$N$181,"R"),SUMIFS('[1]Balanza Egresos'!$V:$V,'[1]Balanza Egresos'!$A:$A,$A39))</f>
        <v>#VALUE!</v>
      </c>
      <c r="G39" s="50">
        <v>15535705.609999999</v>
      </c>
      <c r="H39" s="50"/>
      <c r="I39" s="33"/>
      <c r="J39" s="51">
        <f>IF($N39="A",SUMIFS(J40:J$181,$A40:$A$181,LEFT($A39,$O39)&amp;"*",$N40:$N$181,"R"),0)</f>
        <v>0</v>
      </c>
      <c r="K39" s="51">
        <f>IF($N39="A",SUMIFS(K40:K$181,$A40:$A$181,LEFT($A39,$O39)&amp;"*",$N40:$N$181,"R"),0)</f>
        <v>600000</v>
      </c>
      <c r="L39" s="51">
        <f>IF($N39="A",SUMIFS(L40:L$181,$A40:$A$181,LEFT($A39,$O39)&amp;"*",$N40:$N$181,"R"),0)</f>
        <v>1000000</v>
      </c>
      <c r="M39" s="51">
        <f>IF($N39="A",SUMIFS(M40:M$181,$A40:$A$181,LEFT($A39,$O39)&amp;"*",$N40:$N$181,"R"),0)</f>
        <v>0</v>
      </c>
      <c r="N39" s="35" t="str">
        <f t="shared" si="0"/>
        <v>A</v>
      </c>
      <c r="O39" s="35">
        <f t="shared" si="1"/>
        <v>3</v>
      </c>
      <c r="P39" s="36" t="e">
        <f>IF(ABS(#REF!+#REF!+D39+F39)&gt;0,"SI","NO")</f>
        <v>#REF!</v>
      </c>
      <c r="Q39" s="37">
        <v>1</v>
      </c>
      <c r="R39" s="38">
        <v>3</v>
      </c>
      <c r="S39" s="5"/>
      <c r="T39" s="39" t="e">
        <f>#REF!-#REF!</f>
        <v>#REF!</v>
      </c>
      <c r="U39" s="40" t="e">
        <f>IF(#REF!=0,0,T39/#REF!)</f>
        <v>#REF!</v>
      </c>
      <c r="V39" s="41" t="e">
        <f>D39-#REF!</f>
        <v>#REF!</v>
      </c>
      <c r="W39" s="40" t="e">
        <f>IF(#REF!=0,0,V39/#REF!)</f>
        <v>#REF!</v>
      </c>
      <c r="X39" s="42" t="e">
        <f>+D39-#REF!</f>
        <v>#REF!</v>
      </c>
      <c r="Y39" s="43" t="e">
        <f>IF(#REF!=0,0,X39/#REF!)</f>
        <v>#REF!</v>
      </c>
      <c r="Z39" s="33"/>
      <c r="AA39" s="33"/>
      <c r="AB39" s="33"/>
      <c r="AC39" s="33"/>
      <c r="AD39" s="33"/>
      <c r="AE39" s="33"/>
    </row>
    <row r="40" spans="1:31" s="44" customFormat="1" ht="15.75" customHeight="1" x14ac:dyDescent="0.2">
      <c r="A40" s="45" t="s">
        <v>50</v>
      </c>
      <c r="B40" s="45"/>
      <c r="C40" s="46" t="str">
        <f>IFERROR(INDEX('[1]Balanza Egresos'!A:C,MATCH(A40,'[1]Balanza Egresos'!A:A,0),2),"SIN CUENTA")</f>
        <v xml:space="preserve">  Vehículos y equipo terrestre</v>
      </c>
      <c r="D40" s="31">
        <f>IF($N40="A",SUMIFS(D41:D$181,$A41:$A$181,LEFT($A40,$O40)&amp;"*",$N41:$N$181,"R"),J40+K40+L40+M40)</f>
        <v>1600000</v>
      </c>
      <c r="E40" s="49" t="s">
        <v>51</v>
      </c>
      <c r="F40" s="50" t="e">
        <f>IF($N40="A",SUMIFS(F41:F$181,$A41:$A$181,LEFT($A40,$O40)&amp;"*",$N41:$N$181,"R"),SUMIFS('[1]Balanza Egresos'!$V:$V,'[1]Balanza Egresos'!$A:$A,$A40))</f>
        <v>#VALUE!</v>
      </c>
      <c r="G40" s="50">
        <v>15535705.609999999</v>
      </c>
      <c r="H40" s="50"/>
      <c r="I40" s="33"/>
      <c r="J40" s="51">
        <f>IF($N40="A",SUMIFS(J41:J$181,$A41:$A$181,LEFT($A40,$O40)&amp;"*",$N41:$N$181,"R"),0)</f>
        <v>0</v>
      </c>
      <c r="K40" s="51">
        <v>600000</v>
      </c>
      <c r="L40" s="51">
        <v>1000000</v>
      </c>
      <c r="M40" s="51">
        <f>IF($N40="A",SUMIFS(M41:M$181,$A41:$A$181,LEFT($A40,$O40)&amp;"*",$N41:$N$181,"R"),0)</f>
        <v>0</v>
      </c>
      <c r="N40" s="35" t="str">
        <f t="shared" si="0"/>
        <v>R</v>
      </c>
      <c r="O40" s="35">
        <f t="shared" si="1"/>
        <v>4</v>
      </c>
      <c r="P40" s="36" t="e">
        <f>IF(ABS(#REF!+#REF!+D40+F40)&gt;0,"SI","NO")</f>
        <v>#REF!</v>
      </c>
      <c r="Q40" s="37">
        <v>1</v>
      </c>
      <c r="R40" s="38">
        <v>4</v>
      </c>
      <c r="S40" s="5"/>
      <c r="T40" s="39" t="e">
        <f>#REF!-#REF!</f>
        <v>#REF!</v>
      </c>
      <c r="U40" s="40" t="e">
        <f>IF(#REF!=0,0,T40/#REF!)</f>
        <v>#REF!</v>
      </c>
      <c r="V40" s="41" t="e">
        <f>D40-#REF!</f>
        <v>#REF!</v>
      </c>
      <c r="W40" s="40" t="e">
        <f>IF(#REF!=0,0,V40/#REF!)</f>
        <v>#REF!</v>
      </c>
      <c r="X40" s="42" t="e">
        <f>+D40-#REF!</f>
        <v>#REF!</v>
      </c>
      <c r="Y40" s="43" t="e">
        <f>IF(#REF!=0,0,X40/#REF!)</f>
        <v>#REF!</v>
      </c>
      <c r="Z40" s="33"/>
      <c r="AA40" s="33"/>
      <c r="AB40" s="33"/>
      <c r="AC40" s="33"/>
      <c r="AD40" s="33"/>
      <c r="AE40" s="33"/>
    </row>
    <row r="41" spans="1:31" s="44" customFormat="1" ht="15.75" hidden="1" customHeight="1" x14ac:dyDescent="0.2">
      <c r="A41" s="45" t="s">
        <v>52</v>
      </c>
      <c r="B41" s="45"/>
      <c r="C41" s="46" t="str">
        <f>IFERROR(INDEX('[1]Balanza Egresos'!A:C,MATCH(A41,'[1]Balanza Egresos'!A:A,0),2),"SIN CUENTA")</f>
        <v>SIN CUENTA</v>
      </c>
      <c r="D41" s="31">
        <f>IF($N41="A",SUMIFS(D42:D$181,$A42:$A$181,LEFT($A41,$O41)&amp;"*",$N42:$N$181,"R"),J41+K41+L41+M41)</f>
        <v>0</v>
      </c>
      <c r="E41" s="49"/>
      <c r="F41" s="50" t="e">
        <f>IF($N41="A",SUMIFS(F42:F$181,$A42:$A$181,LEFT($A41,$O41)&amp;"*",$N42:$N$181,"R"),SUMIFS('[1]Balanza Egresos'!$V:$V,'[1]Balanza Egresos'!$A:$A,$A41))</f>
        <v>#VALUE!</v>
      </c>
      <c r="G41" s="50"/>
      <c r="H41" s="50"/>
      <c r="I41" s="33"/>
      <c r="J41" s="51">
        <f>IF($N41="A",SUMIFS(J42:J$181,$A42:$A$181,LEFT($A41,$O41)&amp;"*",$N42:$N$181,"R"),0)</f>
        <v>0</v>
      </c>
      <c r="K41" s="51">
        <f>IF($N41="A",SUMIFS(K42:K$181,$A42:$A$181,LEFT($A41,$O41)&amp;"*",$N42:$N$181,"R"),0)</f>
        <v>0</v>
      </c>
      <c r="L41" s="51">
        <f>IF($N41="A",SUMIFS(L42:L$181,$A42:$A$181,LEFT($A41,$O41)&amp;"*",$N42:$N$181,"R"),0)</f>
        <v>0</v>
      </c>
      <c r="M41" s="51">
        <f>IF($N41="A",SUMIFS(M42:M$181,$A42:$A$181,LEFT($A41,$O41)&amp;"*",$N42:$N$181,"R"),0)</f>
        <v>0</v>
      </c>
      <c r="N41" s="35" t="str">
        <f t="shared" si="0"/>
        <v>A</v>
      </c>
      <c r="O41" s="35">
        <f t="shared" si="1"/>
        <v>3</v>
      </c>
      <c r="P41" s="36" t="e">
        <f>IF(ABS(#REF!+#REF!+D41+F41)&gt;0,"SI","NO")</f>
        <v>#REF!</v>
      </c>
      <c r="Q41" s="37">
        <v>1</v>
      </c>
      <c r="R41" s="38">
        <v>4</v>
      </c>
      <c r="S41" s="5"/>
      <c r="T41" s="39" t="e">
        <f>#REF!-#REF!</f>
        <v>#REF!</v>
      </c>
      <c r="U41" s="40" t="e">
        <f>IF(#REF!=0,0,T41/#REF!)</f>
        <v>#REF!</v>
      </c>
      <c r="V41" s="41" t="e">
        <f>D41-#REF!</f>
        <v>#REF!</v>
      </c>
      <c r="W41" s="40" t="e">
        <f>IF(#REF!=0,0,V41/#REF!)</f>
        <v>#REF!</v>
      </c>
      <c r="X41" s="42" t="e">
        <f>+D41-#REF!</f>
        <v>#REF!</v>
      </c>
      <c r="Y41" s="43" t="e">
        <f>IF(#REF!=0,0,X41/#REF!)</f>
        <v>#REF!</v>
      </c>
      <c r="Z41" s="33"/>
      <c r="AA41" s="33"/>
      <c r="AB41" s="33"/>
      <c r="AC41" s="33"/>
      <c r="AD41" s="33"/>
      <c r="AE41" s="33"/>
    </row>
    <row r="42" spans="1:31" s="44" customFormat="1" ht="15.75" hidden="1" customHeight="1" x14ac:dyDescent="0.2">
      <c r="A42" s="45" t="s">
        <v>53</v>
      </c>
      <c r="B42" s="45"/>
      <c r="C42" s="46" t="str">
        <f>IFERROR(INDEX('[1]Balanza Egresos'!A:C,MATCH(A42,'[1]Balanza Egresos'!A:A,0),2),"SIN CUENTA")</f>
        <v>SIN CUENTA</v>
      </c>
      <c r="D42" s="31">
        <f>IF($N42="A",SUMIFS(D43:D$181,$A43:$A$181,LEFT($A42,$O42)&amp;"*",$N43:$N$181,"R"),J42+K42+L42+M42)</f>
        <v>0</v>
      </c>
      <c r="E42" s="49"/>
      <c r="F42" s="50" t="e">
        <f>IF($N42="A",SUMIFS(F43:F$181,$A43:$A$181,LEFT($A42,$O42)&amp;"*",$N43:$N$181,"R"),SUMIFS('[1]Balanza Egresos'!$V:$V,'[1]Balanza Egresos'!$A:$A,$A42))</f>
        <v>#VALUE!</v>
      </c>
      <c r="G42" s="50"/>
      <c r="H42" s="50"/>
      <c r="I42" s="33"/>
      <c r="J42" s="51">
        <f>IF($N42="A",SUMIFS(J43:J$181,$A43:$A$181,LEFT($A42,$O42)&amp;"*",$N43:$N$181,"R"),0)</f>
        <v>0</v>
      </c>
      <c r="K42" s="51">
        <f>IF($N42="A",SUMIFS(K43:K$181,$A43:$A$181,LEFT($A42,$O42)&amp;"*",$N43:$N$181,"R"),0)</f>
        <v>0</v>
      </c>
      <c r="L42" s="51">
        <f>IF($N42="A",SUMIFS(L43:L$181,$A43:$A$181,LEFT($A42,$O42)&amp;"*",$N43:$N$181,"R"),0)</f>
        <v>0</v>
      </c>
      <c r="M42" s="51">
        <f>IF($N42="A",SUMIFS(M43:M$181,$A43:$A$181,LEFT($A42,$O42)&amp;"*",$N43:$N$181,"R"),0)</f>
        <v>0</v>
      </c>
      <c r="N42" s="35" t="str">
        <f t="shared" ref="N42:N73" si="2">IF(RIGHT(A42,2)="00","A","R")</f>
        <v>R</v>
      </c>
      <c r="O42" s="35">
        <f t="shared" ref="O42:O73" si="3">IF(RIGHT(A42,4)="0000",1,IF(RIGHT(A42,3)="000",2,IF(RIGHT(A42,2)="00",3,4)))</f>
        <v>4</v>
      </c>
      <c r="P42" s="36" t="e">
        <f>IF(ABS(#REF!+#REF!+D42+F42)&gt;0,"SI","NO")</f>
        <v>#REF!</v>
      </c>
      <c r="Q42" s="37">
        <v>1</v>
      </c>
      <c r="R42" s="38">
        <v>5</v>
      </c>
      <c r="S42" s="5"/>
      <c r="T42" s="39" t="e">
        <f>#REF!-#REF!</f>
        <v>#REF!</v>
      </c>
      <c r="U42" s="40" t="e">
        <f>IF(#REF!=0,0,T42/#REF!)</f>
        <v>#REF!</v>
      </c>
      <c r="V42" s="41" t="e">
        <f>D42-#REF!</f>
        <v>#REF!</v>
      </c>
      <c r="W42" s="40" t="e">
        <f>IF(#REF!=0,0,V42/#REF!)</f>
        <v>#REF!</v>
      </c>
      <c r="X42" s="42" t="e">
        <f>+D42-#REF!</f>
        <v>#REF!</v>
      </c>
      <c r="Y42" s="43" t="e">
        <f>IF(#REF!=0,0,X42/#REF!)</f>
        <v>#REF!</v>
      </c>
      <c r="Z42" s="33"/>
      <c r="AA42" s="33"/>
      <c r="AB42" s="33"/>
      <c r="AC42" s="33"/>
      <c r="AD42" s="33"/>
      <c r="AE42" s="33"/>
    </row>
    <row r="43" spans="1:31" s="44" customFormat="1" ht="15.75" hidden="1" customHeight="1" x14ac:dyDescent="0.2">
      <c r="A43" s="45" t="s">
        <v>54</v>
      </c>
      <c r="B43" s="45"/>
      <c r="C43" s="46" t="str">
        <f>IFERROR(INDEX('[1]Balanza Egresos'!A:C,MATCH(A43,'[1]Balanza Egresos'!A:A,0),2),"SIN CUENTA")</f>
        <v>SIN CUENTA</v>
      </c>
      <c r="D43" s="31">
        <f>IF($N43="A",SUMIFS(D44:D$181,$A44:$A$181,LEFT($A43,$O43)&amp;"*",$N44:$N$181,"R"),J43+K43+L43+M43)</f>
        <v>0</v>
      </c>
      <c r="E43" s="53"/>
      <c r="F43" s="50" t="e">
        <f>IF($N43="A",SUMIFS(F44:F$181,$A44:$A$181,LEFT($A43,$O43)&amp;"*",$N44:$N$181,"R"),SUMIFS('[1]Balanza Egresos'!$V:$V,'[1]Balanza Egresos'!$A:$A,$A43))</f>
        <v>#VALUE!</v>
      </c>
      <c r="G43" s="50"/>
      <c r="H43" s="50"/>
      <c r="I43" s="33"/>
      <c r="J43" s="51">
        <f>IF($N43="A",SUMIFS(J44:J$181,$A44:$A$181,LEFT($A43,$O43)&amp;"*",$N44:$N$181,"R"),0)</f>
        <v>0</v>
      </c>
      <c r="K43" s="51">
        <f>IF($N43="A",SUMIFS(K44:K$181,$A44:$A$181,LEFT($A43,$O43)&amp;"*",$N44:$N$181,"R"),0)</f>
        <v>0</v>
      </c>
      <c r="L43" s="51">
        <f>IF($N43="A",SUMIFS(L44:L$181,$A44:$A$181,LEFT($A43,$O43)&amp;"*",$N44:$N$181,"R"),0)</f>
        <v>0</v>
      </c>
      <c r="M43" s="51">
        <f>IF($N43="A",SUMIFS(M44:M$181,$A44:$A$181,LEFT($A43,$O43)&amp;"*",$N44:$N$181,"R"),0)</f>
        <v>0</v>
      </c>
      <c r="N43" s="35" t="str">
        <f t="shared" si="2"/>
        <v>A</v>
      </c>
      <c r="O43" s="35">
        <f t="shared" si="3"/>
        <v>3</v>
      </c>
      <c r="P43" s="36" t="e">
        <f>IF(ABS(#REF!+#REF!+D43+F43)&gt;0,"SI","NO")</f>
        <v>#REF!</v>
      </c>
      <c r="Q43" s="37">
        <v>1</v>
      </c>
      <c r="R43" s="38">
        <v>5</v>
      </c>
      <c r="S43" s="5"/>
      <c r="T43" s="39" t="e">
        <f>#REF!-#REF!</f>
        <v>#REF!</v>
      </c>
      <c r="U43" s="40" t="e">
        <f>IF(#REF!=0,0,T43/#REF!)</f>
        <v>#REF!</v>
      </c>
      <c r="V43" s="41" t="e">
        <f>D43-#REF!</f>
        <v>#REF!</v>
      </c>
      <c r="W43" s="40" t="e">
        <f>IF(#REF!=0,0,V43/#REF!)</f>
        <v>#REF!</v>
      </c>
      <c r="X43" s="42" t="e">
        <f>+D43-#REF!</f>
        <v>#REF!</v>
      </c>
      <c r="Y43" s="43" t="e">
        <f>IF(#REF!=0,0,X43/#REF!)</f>
        <v>#REF!</v>
      </c>
      <c r="Z43" s="33"/>
      <c r="AA43" s="33"/>
      <c r="AB43" s="33"/>
      <c r="AC43" s="33"/>
      <c r="AD43" s="33"/>
      <c r="AE43" s="33"/>
    </row>
    <row r="44" spans="1:31" s="44" customFormat="1" ht="15.75" hidden="1" customHeight="1" x14ac:dyDescent="0.2">
      <c r="A44" s="45" t="s">
        <v>55</v>
      </c>
      <c r="B44" s="45"/>
      <c r="C44" s="46" t="str">
        <f>IFERROR(INDEX('[1]Balanza Egresos'!A:C,MATCH(A44,'[1]Balanza Egresos'!A:A,0),2),"SIN CUENTA")</f>
        <v>SIN CUENTA</v>
      </c>
      <c r="D44" s="31">
        <f>IF($N44="A",SUMIFS(D45:D$181,$A45:$A$181,LEFT($A44,$O44)&amp;"*",$N45:$N$181,"R"),J44+K44+L44+M44)</f>
        <v>0</v>
      </c>
      <c r="E44" s="53"/>
      <c r="F44" s="50" t="e">
        <f>IF($N44="A",SUMIFS(F45:F$181,$A45:$A$181,LEFT($A44,$O44)&amp;"*",$N45:$N$181,"R"),SUMIFS('[1]Balanza Egresos'!$V:$V,'[1]Balanza Egresos'!$A:$A,$A44))</f>
        <v>#VALUE!</v>
      </c>
      <c r="G44" s="50"/>
      <c r="H44" s="50"/>
      <c r="I44" s="33"/>
      <c r="J44" s="51">
        <f>IF($N44="A",SUMIFS(J45:J$181,$A45:$A$181,LEFT($A44,$O44)&amp;"*",$N45:$N$181,"R"),0)</f>
        <v>0</v>
      </c>
      <c r="K44" s="51">
        <f>IF($N44="A",SUMIFS(K45:K$181,$A45:$A$181,LEFT($A44,$O44)&amp;"*",$N45:$N$181,"R"),0)</f>
        <v>0</v>
      </c>
      <c r="L44" s="51">
        <f>IF($N44="A",SUMIFS(L45:L$181,$A45:$A$181,LEFT($A44,$O44)&amp;"*",$N45:$N$181,"R"),0)</f>
        <v>0</v>
      </c>
      <c r="M44" s="51">
        <f>IF($N44="A",SUMIFS(M45:M$181,$A45:$A$181,LEFT($A44,$O44)&amp;"*",$N45:$N$181,"R"),0)</f>
        <v>0</v>
      </c>
      <c r="N44" s="35" t="str">
        <f t="shared" si="2"/>
        <v>R</v>
      </c>
      <c r="O44" s="35">
        <f t="shared" si="3"/>
        <v>4</v>
      </c>
      <c r="P44" s="36" t="e">
        <f>IF(ABS(#REF!+#REF!+D44+F44)&gt;0,"SI","NO")</f>
        <v>#REF!</v>
      </c>
      <c r="Q44" s="37">
        <v>1</v>
      </c>
      <c r="R44" s="38">
        <v>5</v>
      </c>
      <c r="S44" s="5"/>
      <c r="T44" s="39" t="e">
        <f>#REF!-#REF!</f>
        <v>#REF!</v>
      </c>
      <c r="U44" s="40" t="e">
        <f>IF(#REF!=0,0,T44/#REF!)</f>
        <v>#REF!</v>
      </c>
      <c r="V44" s="41" t="e">
        <f>D44-#REF!</f>
        <v>#REF!</v>
      </c>
      <c r="W44" s="40" t="e">
        <f>IF(#REF!=0,0,V44/#REF!)</f>
        <v>#REF!</v>
      </c>
      <c r="X44" s="42" t="e">
        <f>+D44-#REF!</f>
        <v>#REF!</v>
      </c>
      <c r="Y44" s="43" t="e">
        <f>IF(#REF!=0,0,X44/#REF!)</f>
        <v>#REF!</v>
      </c>
      <c r="Z44" s="33"/>
      <c r="AA44" s="33"/>
      <c r="AB44" s="33"/>
      <c r="AC44" s="33"/>
      <c r="AD44" s="33"/>
      <c r="AE44" s="33"/>
    </row>
    <row r="45" spans="1:31" s="44" customFormat="1" ht="15.75" hidden="1" customHeight="1" x14ac:dyDescent="0.2">
      <c r="A45" s="45" t="s">
        <v>56</v>
      </c>
      <c r="B45" s="45"/>
      <c r="C45" s="46" t="str">
        <f>IFERROR(INDEX('[1]Balanza Egresos'!A:C,MATCH(A45,'[1]Balanza Egresos'!A:A,0),2),"SIN CUENTA")</f>
        <v>SIN CUENTA</v>
      </c>
      <c r="D45" s="31">
        <f>IF($N45="A",SUMIFS(D46:D$181,$A46:$A$181,LEFT($A45,$O45)&amp;"*",$N46:$N$181,"R"),J45+K45+L45+M45)</f>
        <v>0</v>
      </c>
      <c r="E45" s="53"/>
      <c r="F45" s="50" t="e">
        <f>IF($N45="A",SUMIFS(F46:F$181,$A46:$A$181,LEFT($A45,$O45)&amp;"*",$N46:$N$181,"R"),SUMIFS('[1]Balanza Egresos'!$V:$V,'[1]Balanza Egresos'!$A:$A,$A45))</f>
        <v>#VALUE!</v>
      </c>
      <c r="G45" s="50"/>
      <c r="H45" s="50"/>
      <c r="I45" s="33"/>
      <c r="J45" s="51">
        <f>IF($N45="A",SUMIFS(J46:J$181,$A46:$A$181,LEFT($A45,$O45)&amp;"*",$N46:$N$181,"R"),0)</f>
        <v>0</v>
      </c>
      <c r="K45" s="51">
        <f>IF($N45="A",SUMIFS(K46:K$181,$A46:$A$181,LEFT($A45,$O45)&amp;"*",$N46:$N$181,"R"),0)</f>
        <v>0</v>
      </c>
      <c r="L45" s="51">
        <f>IF($N45="A",SUMIFS(L46:L$181,$A46:$A$181,LEFT($A45,$O45)&amp;"*",$N46:$N$181,"R"),0)</f>
        <v>0</v>
      </c>
      <c r="M45" s="51">
        <f>IF($N45="A",SUMIFS(M46:M$181,$A46:$A$181,LEFT($A45,$O45)&amp;"*",$N46:$N$181,"R"),0)</f>
        <v>0</v>
      </c>
      <c r="N45" s="35" t="str">
        <f t="shared" si="2"/>
        <v>A</v>
      </c>
      <c r="O45" s="35">
        <f t="shared" si="3"/>
        <v>3</v>
      </c>
      <c r="P45" s="36" t="e">
        <f>IF(ABS(#REF!+#REF!+D45+F45)&gt;0,"SI","NO")</f>
        <v>#REF!</v>
      </c>
      <c r="Q45" s="37">
        <v>1</v>
      </c>
      <c r="R45" s="38">
        <v>5</v>
      </c>
      <c r="S45" s="5"/>
      <c r="T45" s="39" t="e">
        <f>#REF!-#REF!</f>
        <v>#REF!</v>
      </c>
      <c r="U45" s="40" t="e">
        <f>IF(#REF!=0,0,T45/#REF!)</f>
        <v>#REF!</v>
      </c>
      <c r="V45" s="41" t="e">
        <f>D45-#REF!</f>
        <v>#REF!</v>
      </c>
      <c r="W45" s="40" t="e">
        <f>IF(#REF!=0,0,V45/#REF!)</f>
        <v>#REF!</v>
      </c>
      <c r="X45" s="42" t="e">
        <f>+D45-#REF!</f>
        <v>#REF!</v>
      </c>
      <c r="Y45" s="43" t="e">
        <f>IF(#REF!=0,0,X45/#REF!)</f>
        <v>#REF!</v>
      </c>
      <c r="Z45" s="33"/>
      <c r="AA45" s="33"/>
      <c r="AB45" s="33"/>
      <c r="AC45" s="33"/>
      <c r="AD45" s="33"/>
      <c r="AE45" s="33"/>
    </row>
    <row r="46" spans="1:31" s="44" customFormat="1" ht="19.5" hidden="1" customHeight="1" x14ac:dyDescent="0.2">
      <c r="A46" s="45" t="s">
        <v>57</v>
      </c>
      <c r="B46" s="45"/>
      <c r="C46" s="46" t="str">
        <f>IFERROR(INDEX('[1]Balanza Egresos'!A:C,MATCH(A46,'[1]Balanza Egresos'!A:A,0),2),"SIN CUENTA")</f>
        <v>SIN CUENTA</v>
      </c>
      <c r="D46" s="31">
        <f>IF($N46="A",SUMIFS(D47:D$181,$A47:$A$181,LEFT($A46,$O46)&amp;"*",$N47:$N$181,"R"),J46+K46+L46+M46)</f>
        <v>0</v>
      </c>
      <c r="E46" s="53"/>
      <c r="F46" s="50" t="e">
        <f>IF($N46="A",SUMIFS(F47:F$181,$A47:$A$181,LEFT($A46,$O46)&amp;"*",$N47:$N$181,"R"),SUMIFS('[1]Balanza Egresos'!$V:$V,'[1]Balanza Egresos'!$A:$A,$A46))</f>
        <v>#VALUE!</v>
      </c>
      <c r="G46" s="50"/>
      <c r="H46" s="50"/>
      <c r="I46" s="33"/>
      <c r="J46" s="51">
        <f>IF($N46="A",SUMIFS(J47:J$181,$A47:$A$181,LEFT($A46,$O46)&amp;"*",$N47:$N$181,"R"),0)</f>
        <v>0</v>
      </c>
      <c r="K46" s="51">
        <f>IF($N46="A",SUMIFS(K47:K$181,$A47:$A$181,LEFT($A46,$O46)&amp;"*",$N47:$N$181,"R"),0)</f>
        <v>0</v>
      </c>
      <c r="L46" s="51">
        <f>IF($N46="A",SUMIFS(L47:L$181,$A47:$A$181,LEFT($A46,$O46)&amp;"*",$N47:$N$181,"R"),0)</f>
        <v>0</v>
      </c>
      <c r="M46" s="51">
        <f>IF($N46="A",SUMIFS(M47:M$181,$A47:$A$181,LEFT($A46,$O46)&amp;"*",$N47:$N$181,"R"),0)</f>
        <v>0</v>
      </c>
      <c r="N46" s="35" t="str">
        <f t="shared" si="2"/>
        <v>R</v>
      </c>
      <c r="O46" s="35">
        <f t="shared" si="3"/>
        <v>4</v>
      </c>
      <c r="P46" s="36" t="e">
        <f>IF(ABS(#REF!+#REF!+D46+F46)&gt;0,"SI","NO")</f>
        <v>#REF!</v>
      </c>
      <c r="Q46" s="37">
        <v>1</v>
      </c>
      <c r="R46" s="38">
        <v>3</v>
      </c>
      <c r="S46" s="5"/>
      <c r="T46" s="39" t="e">
        <f>#REF!-#REF!</f>
        <v>#REF!</v>
      </c>
      <c r="U46" s="40" t="e">
        <f>IF(#REF!=0,0,T46/#REF!)</f>
        <v>#REF!</v>
      </c>
      <c r="V46" s="41" t="e">
        <f>D46-#REF!</f>
        <v>#REF!</v>
      </c>
      <c r="W46" s="40" t="e">
        <f>IF(#REF!=0,0,V46/#REF!)</f>
        <v>#REF!</v>
      </c>
      <c r="X46" s="42" t="e">
        <f>+D46-#REF!</f>
        <v>#REF!</v>
      </c>
      <c r="Y46" s="43" t="e">
        <f>IF(#REF!=0,0,X46/#REF!)</f>
        <v>#REF!</v>
      </c>
      <c r="Z46" s="33"/>
      <c r="AA46" s="33"/>
      <c r="AB46" s="33"/>
      <c r="AC46" s="33"/>
      <c r="AD46" s="33"/>
      <c r="AE46" s="33"/>
    </row>
    <row r="47" spans="1:31" s="44" customFormat="1" ht="15" hidden="1" x14ac:dyDescent="0.2">
      <c r="A47" s="45" t="s">
        <v>58</v>
      </c>
      <c r="B47" s="45"/>
      <c r="C47" s="46" t="str">
        <f>IFERROR(INDEX('[1]Balanza Egresos'!A:C,MATCH(A47,'[1]Balanza Egresos'!A:A,0),2),"SIN CUENTA")</f>
        <v>SIN CUENTA</v>
      </c>
      <c r="D47" s="31">
        <f>IF($N47="A",SUMIFS(D48:D$181,$A48:$A$181,LEFT($A47,$O47)&amp;"*",$N48:$N$181,"R"),J47+K47+L47+M47)</f>
        <v>0</v>
      </c>
      <c r="E47" s="53"/>
      <c r="F47" s="50" t="e">
        <f>IF($N47="A",SUMIFS(F48:F$181,$A48:$A$181,LEFT($A47,$O47)&amp;"*",$N48:$N$181,"R"),SUMIFS('[1]Balanza Egresos'!$V:$V,'[1]Balanza Egresos'!$A:$A,$A47))</f>
        <v>#VALUE!</v>
      </c>
      <c r="G47" s="50"/>
      <c r="H47" s="50"/>
      <c r="I47" s="33"/>
      <c r="J47" s="51">
        <f>IF($N47="A",SUMIFS(J48:J$181,$A48:$A$181,LEFT($A47,$O47)&amp;"*",$N48:$N$181,"R"),0)</f>
        <v>0</v>
      </c>
      <c r="K47" s="51">
        <f>IF($N47="A",SUMIFS(K48:K$181,$A48:$A$181,LEFT($A47,$O47)&amp;"*",$N48:$N$181,"R"),0)</f>
        <v>0</v>
      </c>
      <c r="L47" s="51">
        <f>IF($N47="A",SUMIFS(L48:L$181,$A48:$A$181,LEFT($A47,$O47)&amp;"*",$N48:$N$181,"R"),0)</f>
        <v>0</v>
      </c>
      <c r="M47" s="51">
        <f>IF($N47="A",SUMIFS(M48:M$181,$A48:$A$181,LEFT($A47,$O47)&amp;"*",$N48:$N$181,"R"),0)</f>
        <v>0</v>
      </c>
      <c r="N47" s="35" t="str">
        <f t="shared" si="2"/>
        <v>A</v>
      </c>
      <c r="O47" s="35">
        <f t="shared" si="3"/>
        <v>3</v>
      </c>
      <c r="P47" s="36" t="e">
        <f>IF(ABS(#REF!+#REF!+D47+F47)&gt;0,"SI","NO")</f>
        <v>#REF!</v>
      </c>
      <c r="Q47" s="37">
        <v>1</v>
      </c>
      <c r="R47" s="38">
        <v>3</v>
      </c>
      <c r="S47" s="5"/>
      <c r="T47" s="39" t="e">
        <f>#REF!-#REF!</f>
        <v>#REF!</v>
      </c>
      <c r="U47" s="40" t="e">
        <f>IF(#REF!=0,0,T47/#REF!)</f>
        <v>#REF!</v>
      </c>
      <c r="V47" s="41" t="e">
        <f>D47-#REF!</f>
        <v>#REF!</v>
      </c>
      <c r="W47" s="40" t="e">
        <f>IF(#REF!=0,0,V47/#REF!)</f>
        <v>#REF!</v>
      </c>
      <c r="X47" s="42" t="e">
        <f>+D47-#REF!</f>
        <v>#REF!</v>
      </c>
      <c r="Y47" s="43" t="e">
        <f>IF(#REF!=0,0,X47/#REF!)</f>
        <v>#REF!</v>
      </c>
      <c r="Z47" s="33"/>
      <c r="AA47" s="33"/>
      <c r="AB47" s="33"/>
      <c r="AC47" s="33"/>
      <c r="AD47" s="33"/>
      <c r="AE47" s="33"/>
    </row>
    <row r="48" spans="1:31" s="44" customFormat="1" ht="16.5" hidden="1" customHeight="1" x14ac:dyDescent="0.2">
      <c r="A48" s="45" t="s">
        <v>59</v>
      </c>
      <c r="B48" s="45"/>
      <c r="C48" s="46" t="str">
        <f>IFERROR(INDEX('[1]Balanza Egresos'!A:C,MATCH(A48,'[1]Balanza Egresos'!A:A,0),2),"SIN CUENTA")</f>
        <v>SIN CUENTA</v>
      </c>
      <c r="D48" s="31">
        <f>IF($N48="A",SUMIFS(D49:D$181,$A49:$A$181,LEFT($A48,$O48)&amp;"*",$N49:$N$181,"R"),J48+K48+L48+M48)</f>
        <v>0</v>
      </c>
      <c r="E48" s="53"/>
      <c r="F48" s="50" t="e">
        <f>IF($N48="A",SUMIFS(F49:F$181,$A49:$A$181,LEFT($A48,$O48)&amp;"*",$N49:$N$181,"R"),SUMIFS('[1]Balanza Egresos'!$V:$V,'[1]Balanza Egresos'!$A:$A,$A48))</f>
        <v>#VALUE!</v>
      </c>
      <c r="G48" s="50"/>
      <c r="H48" s="50"/>
      <c r="I48" s="33"/>
      <c r="J48" s="51">
        <f>IF($N48="A",SUMIFS(J49:J$181,$A49:$A$181,LEFT($A48,$O48)&amp;"*",$N49:$N$181,"R"),0)</f>
        <v>0</v>
      </c>
      <c r="K48" s="51">
        <f>IF($N48="A",SUMIFS(K49:K$181,$A49:$A$181,LEFT($A48,$O48)&amp;"*",$N49:$N$181,"R"),0)</f>
        <v>0</v>
      </c>
      <c r="L48" s="51">
        <f>IF($N48="A",SUMIFS(L49:L$181,$A49:$A$181,LEFT($A48,$O48)&amp;"*",$N49:$N$181,"R"),0)</f>
        <v>0</v>
      </c>
      <c r="M48" s="51">
        <f>IF($N48="A",SUMIFS(M49:M$181,$A49:$A$181,LEFT($A48,$O48)&amp;"*",$N49:$N$181,"R"),0)</f>
        <v>0</v>
      </c>
      <c r="N48" s="35" t="str">
        <f t="shared" si="2"/>
        <v>R</v>
      </c>
      <c r="O48" s="35">
        <f t="shared" si="3"/>
        <v>4</v>
      </c>
      <c r="P48" s="36" t="e">
        <f>IF(ABS(#REF!+#REF!+D48+F48)&gt;0,"SI","NO")</f>
        <v>#REF!</v>
      </c>
      <c r="Q48" s="37">
        <v>1</v>
      </c>
      <c r="R48" s="38">
        <v>3</v>
      </c>
      <c r="S48" s="5"/>
      <c r="T48" s="39" t="e">
        <f>#REF!-#REF!</f>
        <v>#REF!</v>
      </c>
      <c r="U48" s="40" t="e">
        <f>IF(#REF!=0,0,T48/#REF!)</f>
        <v>#REF!</v>
      </c>
      <c r="V48" s="41" t="e">
        <f>D48-#REF!</f>
        <v>#REF!</v>
      </c>
      <c r="W48" s="40" t="e">
        <f>IF(#REF!=0,0,V48/#REF!)</f>
        <v>#REF!</v>
      </c>
      <c r="X48" s="42" t="e">
        <f>+D48-#REF!</f>
        <v>#REF!</v>
      </c>
      <c r="Y48" s="43" t="e">
        <f>IF(#REF!=0,0,X48/#REF!)</f>
        <v>#REF!</v>
      </c>
      <c r="Z48" s="33"/>
      <c r="AA48" s="33"/>
      <c r="AB48" s="33"/>
      <c r="AC48" s="33"/>
      <c r="AD48" s="33"/>
      <c r="AE48" s="33"/>
    </row>
    <row r="49" spans="1:31" s="44" customFormat="1" ht="15" hidden="1" customHeight="1" x14ac:dyDescent="0.2">
      <c r="A49" s="45" t="s">
        <v>60</v>
      </c>
      <c r="B49" s="45"/>
      <c r="C49" s="46" t="str">
        <f>IFERROR(INDEX('[1]Balanza Egresos'!A:C,MATCH(A49,'[1]Balanza Egresos'!A:A,0),2),"SIN CUENTA")</f>
        <v>SIN CUENTA</v>
      </c>
      <c r="D49" s="31">
        <f>IF($N49="A",SUMIFS(D50:D$181,$A50:$A$181,LEFT($A49,$O49)&amp;"*",$N50:$N$181,"R"),J49+K49+L49+M49)</f>
        <v>0</v>
      </c>
      <c r="E49" s="53"/>
      <c r="F49" s="50" t="e">
        <f>IF($N49="A",SUMIFS(F50:F$181,$A50:$A$181,LEFT($A49,$O49)&amp;"*",$N50:$N$181,"R"),SUMIFS('[1]Balanza Egresos'!$V:$V,'[1]Balanza Egresos'!$A:$A,$A49))</f>
        <v>#VALUE!</v>
      </c>
      <c r="G49" s="50"/>
      <c r="H49" s="50"/>
      <c r="I49" s="33"/>
      <c r="J49" s="51">
        <f>IF($N49="A",SUMIFS(J50:J$181,$A50:$A$181,LEFT($A49,$O49)&amp;"*",$N50:$N$181,"R"),0)</f>
        <v>0</v>
      </c>
      <c r="K49" s="51">
        <f>IF($N49="A",SUMIFS(K50:K$181,$A50:$A$181,LEFT($A49,$O49)&amp;"*",$N50:$N$181,"R"),0)</f>
        <v>0</v>
      </c>
      <c r="L49" s="51">
        <f>IF($N49="A",SUMIFS(L50:L$181,$A50:$A$181,LEFT($A49,$O49)&amp;"*",$N50:$N$181,"R"),0)</f>
        <v>0</v>
      </c>
      <c r="M49" s="51">
        <f>IF($N49="A",SUMIFS(M50:M$181,$A50:$A$181,LEFT($A49,$O49)&amp;"*",$N50:$N$181,"R"),0)</f>
        <v>0</v>
      </c>
      <c r="N49" s="35" t="str">
        <f t="shared" si="2"/>
        <v>A</v>
      </c>
      <c r="O49" s="35">
        <f t="shared" si="3"/>
        <v>3</v>
      </c>
      <c r="P49" s="36" t="e">
        <f>IF(ABS(#REF!+#REF!+D49+F49)&gt;0,"SI","NO")</f>
        <v>#REF!</v>
      </c>
      <c r="Q49" s="37">
        <v>1</v>
      </c>
      <c r="R49" s="38">
        <v>3</v>
      </c>
      <c r="S49" s="5"/>
      <c r="T49" s="39" t="e">
        <f>#REF!-#REF!</f>
        <v>#REF!</v>
      </c>
      <c r="U49" s="40" t="e">
        <f>IF(#REF!=0,0,T49/#REF!)</f>
        <v>#REF!</v>
      </c>
      <c r="V49" s="41" t="e">
        <f>D49-#REF!</f>
        <v>#REF!</v>
      </c>
      <c r="W49" s="40" t="e">
        <f>IF(#REF!=0,0,V49/#REF!)</f>
        <v>#REF!</v>
      </c>
      <c r="X49" s="42" t="e">
        <f>+D49-#REF!</f>
        <v>#REF!</v>
      </c>
      <c r="Y49" s="43" t="e">
        <f>IF(#REF!=0,0,X49/#REF!)</f>
        <v>#REF!</v>
      </c>
      <c r="Z49" s="33"/>
      <c r="AA49" s="33"/>
      <c r="AB49" s="33"/>
      <c r="AC49" s="33"/>
      <c r="AD49" s="33"/>
      <c r="AE49" s="33"/>
    </row>
    <row r="50" spans="1:31" s="44" customFormat="1" ht="15.75" hidden="1" customHeight="1" x14ac:dyDescent="0.2">
      <c r="A50" s="45" t="s">
        <v>61</v>
      </c>
      <c r="B50" s="45"/>
      <c r="C50" s="46" t="str">
        <f>IFERROR(INDEX('[1]Balanza Egresos'!A:C,MATCH(A50,'[1]Balanza Egresos'!A:A,0),2),"SIN CUENTA")</f>
        <v>SIN CUENTA</v>
      </c>
      <c r="D50" s="31">
        <f>IF($N50="A",SUMIFS(D51:D$181,$A51:$A$181,LEFT($A50,$O50)&amp;"*",$N51:$N$181,"R"),J50+K50+L50+M50)</f>
        <v>0</v>
      </c>
      <c r="E50" s="53"/>
      <c r="F50" s="50" t="e">
        <f>IF($N50="A",SUMIFS(F51:F$181,$A51:$A$181,LEFT($A50,$O50)&amp;"*",$N51:$N$181,"R"),SUMIFS('[1]Balanza Egresos'!$V:$V,'[1]Balanza Egresos'!$A:$A,$A50))</f>
        <v>#VALUE!</v>
      </c>
      <c r="G50" s="50"/>
      <c r="H50" s="50"/>
      <c r="I50" s="33"/>
      <c r="J50" s="51">
        <f>IF($N50="A",SUMIFS(J51:J$181,$A51:$A$181,LEFT($A50,$O50)&amp;"*",$N51:$N$181,"R"),0)</f>
        <v>0</v>
      </c>
      <c r="K50" s="51">
        <f>IF($N50="A",SUMIFS(K51:K$181,$A51:$A$181,LEFT($A50,$O50)&amp;"*",$N51:$N$181,"R"),0)</f>
        <v>0</v>
      </c>
      <c r="L50" s="51">
        <f>IF($N50="A",SUMIFS(L51:L$181,$A51:$A$181,LEFT($A50,$O50)&amp;"*",$N51:$N$181,"R"),0)</f>
        <v>0</v>
      </c>
      <c r="M50" s="51">
        <f>IF($N50="A",SUMIFS(M51:M$181,$A51:$A$181,LEFT($A50,$O50)&amp;"*",$N51:$N$181,"R"),0)</f>
        <v>0</v>
      </c>
      <c r="N50" s="35" t="str">
        <f t="shared" si="2"/>
        <v>R</v>
      </c>
      <c r="O50" s="35">
        <f t="shared" si="3"/>
        <v>4</v>
      </c>
      <c r="P50" s="36" t="e">
        <f>IF(ABS(#REF!+#REF!+D50+F50)&gt;0,"SI","NO")</f>
        <v>#REF!</v>
      </c>
      <c r="Q50" s="37">
        <v>1</v>
      </c>
      <c r="R50" s="38">
        <v>3</v>
      </c>
      <c r="S50" s="5"/>
      <c r="T50" s="39" t="e">
        <f>#REF!-#REF!</f>
        <v>#REF!</v>
      </c>
      <c r="U50" s="40" t="e">
        <f>IF(#REF!=0,0,T50/#REF!)</f>
        <v>#REF!</v>
      </c>
      <c r="V50" s="41" t="e">
        <f>D50-#REF!</f>
        <v>#REF!</v>
      </c>
      <c r="W50" s="40" t="e">
        <f>IF(#REF!=0,0,V50/#REF!)</f>
        <v>#REF!</v>
      </c>
      <c r="X50" s="42" t="e">
        <f>+D50-#REF!</f>
        <v>#REF!</v>
      </c>
      <c r="Y50" s="43" t="e">
        <f>IF(#REF!=0,0,X50/#REF!)</f>
        <v>#REF!</v>
      </c>
      <c r="Z50" s="33"/>
      <c r="AA50" s="33"/>
      <c r="AB50" s="33"/>
      <c r="AC50" s="33"/>
      <c r="AD50" s="33"/>
      <c r="AE50" s="33"/>
    </row>
    <row r="51" spans="1:31" s="44" customFormat="1" ht="15.75" customHeight="1" x14ac:dyDescent="0.2">
      <c r="A51" s="45" t="s">
        <v>62</v>
      </c>
      <c r="B51" s="45"/>
      <c r="C51" s="46" t="s">
        <v>63</v>
      </c>
      <c r="D51" s="31">
        <f>IF($N51="A",SUMIFS(D52:D$181,$A52:$A$181,LEFT($A51,$O51)&amp;"*",$N52:$N$181,"R"),J51+K51+L51+M51)</f>
        <v>200000</v>
      </c>
      <c r="E51" s="53"/>
      <c r="F51" s="47" t="e">
        <f>IF($N51="A",SUMIFS(F52:F$181,$A52:$A$181,LEFT($A51,$O51)&amp;"*",$N52:$N$181,"R"),SUMIFS('[1]Balanza Egresos'!$V:$V,'[1]Balanza Egresos'!$A:$A,$A51))</f>
        <v>#VALUE!</v>
      </c>
      <c r="G51" s="47"/>
      <c r="H51" s="47">
        <f>SUM(H52:H61)</f>
        <v>0</v>
      </c>
      <c r="I51" s="33"/>
      <c r="J51" s="51">
        <f>IF($N51="A",SUMIFS(J52:J$181,$A52:$A$181,LEFT($A51,$O51)&amp;"*",$N52:$N$181,"R"),0)</f>
        <v>0</v>
      </c>
      <c r="K51" s="51">
        <f>IF($N51="A",SUMIFS(K52:K$181,$A52:$A$181,LEFT($A51,$O51)&amp;"*",$N52:$N$181,"R"),0)</f>
        <v>200000</v>
      </c>
      <c r="L51" s="51">
        <f>IF($N51="A",SUMIFS(L52:L$181,$A52:$A$181,LEFT($A51,$O51)&amp;"*",$N52:$N$181,"R"),0)</f>
        <v>0</v>
      </c>
      <c r="M51" s="51">
        <f>IF($N51="A",SUMIFS(M52:M$181,$A52:$A$181,LEFT($A51,$O51)&amp;"*",$N52:$N$181,"R"),0)</f>
        <v>0</v>
      </c>
      <c r="N51" s="35" t="str">
        <f t="shared" si="2"/>
        <v>A</v>
      </c>
      <c r="O51" s="35">
        <f t="shared" si="3"/>
        <v>2</v>
      </c>
      <c r="P51" s="36" t="e">
        <f>IF(ABS(#REF!+#REF!+D51+F51)&gt;0,"SI","NO")</f>
        <v>#REF!</v>
      </c>
      <c r="Q51" s="37">
        <v>1</v>
      </c>
      <c r="R51" s="38" t="s">
        <v>20</v>
      </c>
      <c r="S51" s="5"/>
      <c r="T51" s="39" t="e">
        <f>#REF!-#REF!</f>
        <v>#REF!</v>
      </c>
      <c r="U51" s="40" t="e">
        <f>IF(#REF!=0,0,T51/#REF!)</f>
        <v>#REF!</v>
      </c>
      <c r="V51" s="41" t="e">
        <f>D51-#REF!</f>
        <v>#REF!</v>
      </c>
      <c r="W51" s="40" t="e">
        <f>IF(#REF!=0,0,V51/#REF!)</f>
        <v>#REF!</v>
      </c>
      <c r="X51" s="42" t="e">
        <f>+D51-#REF!</f>
        <v>#REF!</v>
      </c>
      <c r="Y51" s="43" t="e">
        <f>IF(#REF!=0,0,X51/#REF!)</f>
        <v>#REF!</v>
      </c>
      <c r="Z51" s="33"/>
      <c r="AA51" s="33"/>
      <c r="AB51" s="33"/>
      <c r="AC51" s="33"/>
      <c r="AD51" s="33"/>
      <c r="AE51" s="33"/>
    </row>
    <row r="52" spans="1:31" s="44" customFormat="1" ht="15.75" customHeight="1" x14ac:dyDescent="0.2">
      <c r="A52" s="45" t="s">
        <v>64</v>
      </c>
      <c r="B52" s="45"/>
      <c r="C52" s="46" t="s">
        <v>63</v>
      </c>
      <c r="D52" s="31">
        <f>IF($N52="A",SUMIFS(D53:D$181,$A53:$A$181,LEFT($A52,$O52)&amp;"*",$N53:$N$181,"R"),J52+K52+L52+M52)</f>
        <v>200000</v>
      </c>
      <c r="E52" s="53"/>
      <c r="F52" s="50" t="e">
        <f>IF($N52="A",SUMIFS(F53:F$181,$A53:$A$181,LEFT($A52,$O52)&amp;"*",$N53:$N$181,"R"),SUMIFS('[1]Balanza Egresos'!$V:$V,'[1]Balanza Egresos'!$A:$A,$A52))</f>
        <v>#VALUE!</v>
      </c>
      <c r="G52" s="50"/>
      <c r="H52" s="50"/>
      <c r="I52" s="33"/>
      <c r="J52" s="51">
        <f>IF($N52="A",SUMIFS(J53:J$181,$A53:$A$181,LEFT($A52,$O52)&amp;"*",$N53:$N$181,"R"),0)</f>
        <v>0</v>
      </c>
      <c r="K52" s="51">
        <f>IF($N52="A",SUMIFS(K53:K$181,$A53:$A$181,LEFT($A52,$O52)&amp;"*",$N53:$N$181,"R"),0)</f>
        <v>200000</v>
      </c>
      <c r="L52" s="51">
        <f>IF($N52="A",SUMIFS(L53:L$181,$A53:$A$181,LEFT($A52,$O52)&amp;"*",$N53:$N$181,"R"),0)</f>
        <v>0</v>
      </c>
      <c r="M52" s="51">
        <f>IF($N52="A",SUMIFS(M53:M$181,$A53:$A$181,LEFT($A52,$O52)&amp;"*",$N53:$N$181,"R"),0)</f>
        <v>0</v>
      </c>
      <c r="N52" s="35" t="str">
        <f t="shared" si="2"/>
        <v>A</v>
      </c>
      <c r="O52" s="35">
        <f t="shared" si="3"/>
        <v>3</v>
      </c>
      <c r="P52" s="36" t="e">
        <f>IF(ABS(#REF!+#REF!+D52+F52)&gt;0,"SI","NO")</f>
        <v>#REF!</v>
      </c>
      <c r="Q52" s="37">
        <v>1</v>
      </c>
      <c r="R52" s="38">
        <v>3</v>
      </c>
      <c r="S52" s="5"/>
      <c r="T52" s="39" t="e">
        <f>#REF!-#REF!</f>
        <v>#REF!</v>
      </c>
      <c r="U52" s="40" t="e">
        <f>IF(#REF!=0,0,T52/#REF!)</f>
        <v>#REF!</v>
      </c>
      <c r="V52" s="41" t="e">
        <f>D52-#REF!</f>
        <v>#REF!</v>
      </c>
      <c r="W52" s="40" t="e">
        <f>IF(#REF!=0,0,V52/#REF!)</f>
        <v>#REF!</v>
      </c>
      <c r="X52" s="42" t="e">
        <f>+D52-#REF!</f>
        <v>#REF!</v>
      </c>
      <c r="Y52" s="43" t="e">
        <f>IF(#REF!=0,0,X52/#REF!)</f>
        <v>#REF!</v>
      </c>
      <c r="Z52" s="33"/>
      <c r="AA52" s="33"/>
      <c r="AB52" s="33"/>
      <c r="AC52" s="33"/>
      <c r="AD52" s="33"/>
      <c r="AE52" s="33"/>
    </row>
    <row r="53" spans="1:31" s="44" customFormat="1" ht="22.5" x14ac:dyDescent="0.2">
      <c r="A53" s="45" t="s">
        <v>65</v>
      </c>
      <c r="B53" s="45"/>
      <c r="C53" s="46" t="s">
        <v>63</v>
      </c>
      <c r="D53" s="31">
        <f>IF($N53="A",SUMIFS(D54:D$181,$A54:$A$181,LEFT($A53,$O53)&amp;"*",$N54:$N$181,"R"),J53+K53+L53+M53)</f>
        <v>200000</v>
      </c>
      <c r="E53" s="53" t="s">
        <v>66</v>
      </c>
      <c r="F53" s="50" t="e">
        <f>IF($N53="A",SUMIFS(F54:F$181,$A54:$A$181,LEFT($A53,$O53)&amp;"*",$N54:$N$181,"R"),SUMIFS('[1]Balanza Egresos'!$V:$V,'[1]Balanza Egresos'!$A:$A,$A53))</f>
        <v>#VALUE!</v>
      </c>
      <c r="G53" s="50"/>
      <c r="H53" s="50"/>
      <c r="I53" s="33"/>
      <c r="J53" s="51">
        <f>IF($N53="A",SUMIFS(J54:J$181,$A54:$A$181,LEFT($A53,$O53)&amp;"*",$N54:$N$181,"R"),0)</f>
        <v>0</v>
      </c>
      <c r="K53" s="51">
        <v>200000</v>
      </c>
      <c r="L53" s="51">
        <f>IF($N53="A",SUMIFS(L54:L$181,$A54:$A$181,LEFT($A53,$O53)&amp;"*",$N54:$N$181,"R"),0)</f>
        <v>0</v>
      </c>
      <c r="M53" s="51">
        <f>IF($N53="A",SUMIFS(M54:M$181,$A54:$A$181,LEFT($A53,$O53)&amp;"*",$N54:$N$181,"R"),0)</f>
        <v>0</v>
      </c>
      <c r="N53" s="35" t="str">
        <f t="shared" si="2"/>
        <v>R</v>
      </c>
      <c r="O53" s="35">
        <f t="shared" si="3"/>
        <v>4</v>
      </c>
      <c r="P53" s="36" t="e">
        <f>IF(ABS(#REF!+#REF!+D53+F53)&gt;0,"SI","NO")</f>
        <v>#REF!</v>
      </c>
      <c r="Q53" s="37">
        <v>1</v>
      </c>
      <c r="R53" s="38">
        <v>3</v>
      </c>
      <c r="S53" s="5"/>
      <c r="T53" s="39" t="e">
        <f>#REF!-#REF!</f>
        <v>#REF!</v>
      </c>
      <c r="U53" s="40" t="e">
        <f>IF(#REF!=0,0,T53/#REF!)</f>
        <v>#REF!</v>
      </c>
      <c r="V53" s="41" t="e">
        <f>D53-#REF!</f>
        <v>#REF!</v>
      </c>
      <c r="W53" s="40" t="e">
        <f>IF(#REF!=0,0,V53/#REF!)</f>
        <v>#REF!</v>
      </c>
      <c r="X53" s="42" t="e">
        <f>+D53-#REF!</f>
        <v>#REF!</v>
      </c>
      <c r="Y53" s="43" t="e">
        <f>IF(#REF!=0,0,X53/#REF!)</f>
        <v>#REF!</v>
      </c>
      <c r="Z53" s="33"/>
      <c r="AA53" s="33"/>
      <c r="AB53" s="33"/>
      <c r="AC53" s="33"/>
      <c r="AD53" s="33"/>
      <c r="AE53" s="33"/>
    </row>
    <row r="54" spans="1:31" s="44" customFormat="1" ht="15.75" customHeight="1" x14ac:dyDescent="0.2">
      <c r="A54" s="45" t="s">
        <v>67</v>
      </c>
      <c r="B54" s="45"/>
      <c r="C54" s="46" t="str">
        <f>IFERROR(INDEX('[1]Balanza Egresos'!A:C,MATCH(A54,'[1]Balanza Egresos'!A:A,0),2),"SIN CUENTA")</f>
        <v>MAQUINARIA, OTROS EQUIPOS Y HERRAMIENTAS</v>
      </c>
      <c r="D54" s="31">
        <f>IF($N54="A",SUMIFS(D55:D$181,$A55:$A$181,LEFT($A54,$O54)&amp;"*",$N55:$N$181,"R"),J54+K54+L54+M54)</f>
        <v>2400000</v>
      </c>
      <c r="E54" s="53"/>
      <c r="F54" s="50" t="e">
        <f>IF($N54="A",SUMIFS(F55:F$181,$A55:$A$181,LEFT($A54,$O54)&amp;"*",$N55:$N$181,"R"),SUMIFS('[1]Balanza Egresos'!$V:$V,'[1]Balanza Egresos'!$A:$A,$A54))</f>
        <v>#VALUE!</v>
      </c>
      <c r="G54" s="50"/>
      <c r="H54" s="50"/>
      <c r="I54" s="33"/>
      <c r="J54" s="51">
        <f>IF($N54="A",SUMIFS(J55:J$181,$A55:$A$181,LEFT($A54,$O54)&amp;"*",$N55:$N$181,"R"),0)</f>
        <v>0</v>
      </c>
      <c r="K54" s="51">
        <f>IF($N54="A",SUMIFS(K55:K$181,$A55:$A$181,LEFT($A54,$O54)&amp;"*",$N55:$N$181,"R"),0)</f>
        <v>400000</v>
      </c>
      <c r="L54" s="51">
        <f>IF($N54="A",SUMIFS(L55:L$181,$A55:$A$181,LEFT($A54,$O54)&amp;"*",$N55:$N$181,"R"),0)</f>
        <v>2000000</v>
      </c>
      <c r="M54" s="51">
        <f>IF($N54="A",SUMIFS(M55:M$181,$A55:$A$181,LEFT($A54,$O54)&amp;"*",$N55:$N$181,"R"),0)</f>
        <v>0</v>
      </c>
      <c r="N54" s="35" t="str">
        <f t="shared" si="2"/>
        <v>A</v>
      </c>
      <c r="O54" s="35">
        <f t="shared" si="3"/>
        <v>2</v>
      </c>
      <c r="P54" s="36" t="e">
        <f>IF(ABS(#REF!+#REF!+D54+F54)&gt;0,"SI","NO")</f>
        <v>#REF!</v>
      </c>
      <c r="Q54" s="37">
        <v>1</v>
      </c>
      <c r="R54" s="38">
        <v>3</v>
      </c>
      <c r="S54" s="5"/>
      <c r="T54" s="39" t="e">
        <f>#REF!-#REF!</f>
        <v>#REF!</v>
      </c>
      <c r="U54" s="40" t="e">
        <f>IF(#REF!=0,0,T54/#REF!)</f>
        <v>#REF!</v>
      </c>
      <c r="V54" s="41" t="e">
        <f>D54-#REF!</f>
        <v>#REF!</v>
      </c>
      <c r="W54" s="40" t="e">
        <f>IF(#REF!=0,0,V54/#REF!)</f>
        <v>#REF!</v>
      </c>
      <c r="X54" s="42" t="e">
        <f>+D54-#REF!</f>
        <v>#REF!</v>
      </c>
      <c r="Y54" s="43" t="e">
        <f>IF(#REF!=0,0,X54/#REF!)</f>
        <v>#REF!</v>
      </c>
      <c r="Z54" s="33"/>
      <c r="AA54" s="33"/>
      <c r="AB54" s="33"/>
      <c r="AC54" s="33"/>
      <c r="AD54" s="33"/>
      <c r="AE54" s="33"/>
    </row>
    <row r="55" spans="1:31" s="44" customFormat="1" ht="15.75" hidden="1" customHeight="1" x14ac:dyDescent="0.2">
      <c r="A55" s="45" t="s">
        <v>68</v>
      </c>
      <c r="B55" s="45"/>
      <c r="C55" s="46" t="str">
        <f>IFERROR(INDEX('[1]Balanza Egresos'!A:C,MATCH(A55,'[1]Balanza Egresos'!A:A,0),2),"SIN CUENTA")</f>
        <v>SIN CUENTA</v>
      </c>
      <c r="D55" s="31">
        <f>IF($N55="A",SUMIFS(D56:D$181,$A56:$A$181,LEFT($A55,$O55)&amp;"*",$N56:$N$181,"R"),J55+K55+L55+M55)</f>
        <v>0</v>
      </c>
      <c r="E55" s="53"/>
      <c r="F55" s="50" t="e">
        <f>IF($N55="A",SUMIFS(F56:F$181,$A56:$A$181,LEFT($A55,$O55)&amp;"*",$N56:$N$181,"R"),SUMIFS('[1]Balanza Egresos'!$V:$V,'[1]Balanza Egresos'!$A:$A,$A55))</f>
        <v>#VALUE!</v>
      </c>
      <c r="G55" s="50"/>
      <c r="H55" s="50"/>
      <c r="I55" s="33"/>
      <c r="J55" s="51">
        <f>IF($N55="A",SUMIFS(J56:J$181,$A56:$A$181,LEFT($A55,$O55)&amp;"*",$N56:$N$181,"R"),0)</f>
        <v>0</v>
      </c>
      <c r="K55" s="51">
        <f>IF($N55="A",SUMIFS(K56:K$181,$A56:$A$181,LEFT($A55,$O55)&amp;"*",$N56:$N$181,"R"),0)</f>
        <v>0</v>
      </c>
      <c r="L55" s="51">
        <f>IF($N55="A",SUMIFS(L56:L$181,$A56:$A$181,LEFT($A55,$O55)&amp;"*",$N56:$N$181,"R"),0)</f>
        <v>0</v>
      </c>
      <c r="M55" s="51">
        <f>IF($N55="A",SUMIFS(M56:M$181,$A56:$A$181,LEFT($A55,$O55)&amp;"*",$N56:$N$181,"R"),0)</f>
        <v>0</v>
      </c>
      <c r="N55" s="35" t="str">
        <f t="shared" si="2"/>
        <v>A</v>
      </c>
      <c r="O55" s="35">
        <f t="shared" si="3"/>
        <v>3</v>
      </c>
      <c r="P55" s="36" t="e">
        <f>IF(ABS(#REF!+#REF!+D55+F55)&gt;0,"SI","NO")</f>
        <v>#REF!</v>
      </c>
      <c r="Q55" s="37">
        <v>1</v>
      </c>
      <c r="R55" s="38">
        <v>3</v>
      </c>
      <c r="S55" s="5"/>
      <c r="T55" s="39" t="e">
        <f>#REF!-#REF!</f>
        <v>#REF!</v>
      </c>
      <c r="U55" s="40" t="e">
        <f>IF(#REF!=0,0,T55/#REF!)</f>
        <v>#REF!</v>
      </c>
      <c r="V55" s="41" t="e">
        <f>D55-#REF!</f>
        <v>#REF!</v>
      </c>
      <c r="W55" s="40" t="e">
        <f>IF(#REF!=0,0,V55/#REF!)</f>
        <v>#REF!</v>
      </c>
      <c r="X55" s="42" t="e">
        <f>+D55-#REF!</f>
        <v>#REF!</v>
      </c>
      <c r="Y55" s="43" t="e">
        <f>IF(#REF!=0,0,X55/#REF!)</f>
        <v>#REF!</v>
      </c>
      <c r="Z55" s="33"/>
      <c r="AA55" s="33"/>
      <c r="AB55" s="33"/>
      <c r="AC55" s="33"/>
      <c r="AD55" s="33"/>
      <c r="AE55" s="33"/>
    </row>
    <row r="56" spans="1:31" s="44" customFormat="1" ht="15.75" hidden="1" customHeight="1" x14ac:dyDescent="0.2">
      <c r="A56" s="45" t="s">
        <v>69</v>
      </c>
      <c r="B56" s="45"/>
      <c r="C56" s="46" t="str">
        <f>IFERROR(INDEX('[1]Balanza Egresos'!A:C,MATCH(A56,'[1]Balanza Egresos'!A:A,0),2),"SIN CUENTA")</f>
        <v>SIN CUENTA</v>
      </c>
      <c r="D56" s="31">
        <f>IF($N56="A",SUMIFS(D57:D$181,$A57:$A$181,LEFT($A56,$O56)&amp;"*",$N57:$N$181,"R"),J56+K56+L56+M56)</f>
        <v>0</v>
      </c>
      <c r="E56" s="53"/>
      <c r="F56" s="50" t="e">
        <f>IF($N56="A",SUMIFS(F57:F$181,$A57:$A$181,LEFT($A56,$O56)&amp;"*",$N57:$N$181,"R"),SUMIFS('[1]Balanza Egresos'!$V:$V,'[1]Balanza Egresos'!$A:$A,$A56))</f>
        <v>#VALUE!</v>
      </c>
      <c r="G56" s="50"/>
      <c r="H56" s="50"/>
      <c r="I56" s="33"/>
      <c r="J56" s="51">
        <f>IF($N56="A",SUMIFS(J57:J$181,$A57:$A$181,LEFT($A56,$O56)&amp;"*",$N57:$N$181,"R"),0)</f>
        <v>0</v>
      </c>
      <c r="K56" s="51">
        <f>IF($N56="A",SUMIFS(K57:K$181,$A57:$A$181,LEFT($A56,$O56)&amp;"*",$N57:$N$181,"R"),0)</f>
        <v>0</v>
      </c>
      <c r="L56" s="51">
        <f>IF($N56="A",SUMIFS(L57:L$181,$A57:$A$181,LEFT($A56,$O56)&amp;"*",$N57:$N$181,"R"),0)</f>
        <v>0</v>
      </c>
      <c r="M56" s="51">
        <f>IF($N56="A",SUMIFS(M57:M$181,$A57:$A$181,LEFT($A56,$O56)&amp;"*",$N57:$N$181,"R"),0)</f>
        <v>0</v>
      </c>
      <c r="N56" s="35" t="str">
        <f t="shared" si="2"/>
        <v>R</v>
      </c>
      <c r="O56" s="35">
        <f t="shared" si="3"/>
        <v>4</v>
      </c>
      <c r="P56" s="36" t="e">
        <f>IF(ABS(#REF!+#REF!+D56+F56)&gt;0,"SI","NO")</f>
        <v>#REF!</v>
      </c>
      <c r="Q56" s="37">
        <v>1</v>
      </c>
      <c r="R56" s="38">
        <v>3</v>
      </c>
      <c r="S56" s="5"/>
      <c r="T56" s="39" t="e">
        <f>#REF!-#REF!</f>
        <v>#REF!</v>
      </c>
      <c r="U56" s="40" t="e">
        <f>IF(#REF!=0,0,T56/#REF!)</f>
        <v>#REF!</v>
      </c>
      <c r="V56" s="41" t="e">
        <f>D56-#REF!</f>
        <v>#REF!</v>
      </c>
      <c r="W56" s="40" t="e">
        <f>IF(#REF!=0,0,V56/#REF!)</f>
        <v>#REF!</v>
      </c>
      <c r="X56" s="42" t="e">
        <f>+D56-#REF!</f>
        <v>#REF!</v>
      </c>
      <c r="Y56" s="43" t="e">
        <f>IF(#REF!=0,0,X56/#REF!)</f>
        <v>#REF!</v>
      </c>
      <c r="Z56" s="33"/>
      <c r="AA56" s="33"/>
      <c r="AB56" s="33"/>
      <c r="AC56" s="33"/>
      <c r="AD56" s="33"/>
      <c r="AE56" s="33"/>
    </row>
    <row r="57" spans="1:31" s="44" customFormat="1" ht="15.75" hidden="1" customHeight="1" x14ac:dyDescent="0.2">
      <c r="A57" s="45" t="s">
        <v>70</v>
      </c>
      <c r="B57" s="45"/>
      <c r="C57" s="46" t="str">
        <f>IFERROR(INDEX('[1]Balanza Egresos'!A:C,MATCH(A57,'[1]Balanza Egresos'!A:A,0),2),"SIN CUENTA")</f>
        <v>SIN CUENTA</v>
      </c>
      <c r="D57" s="31">
        <f>IF($N57="A",SUMIFS(D58:D$181,$A58:$A$181,LEFT($A57,$O57)&amp;"*",$N58:$N$181,"R"),J57+K57+L57+M57)</f>
        <v>0</v>
      </c>
      <c r="E57" s="53"/>
      <c r="F57" s="50" t="e">
        <f>IF($N57="A",SUMIFS(F58:F$181,$A58:$A$181,LEFT($A57,$O57)&amp;"*",$N58:$N$181,"R"),SUMIFS('[1]Balanza Egresos'!$V:$V,'[1]Balanza Egresos'!$A:$A,$A57))</f>
        <v>#VALUE!</v>
      </c>
      <c r="G57" s="50"/>
      <c r="H57" s="50"/>
      <c r="I57" s="33"/>
      <c r="J57" s="51">
        <f>IF($N57="A",SUMIFS(J58:J$181,$A58:$A$181,LEFT($A57,$O57)&amp;"*",$N58:$N$181,"R"),0)</f>
        <v>0</v>
      </c>
      <c r="K57" s="51">
        <f>IF($N57="A",SUMIFS(K58:K$181,$A58:$A$181,LEFT($A57,$O57)&amp;"*",$N58:$N$181,"R"),0)</f>
        <v>0</v>
      </c>
      <c r="L57" s="51">
        <f>IF($N57="A",SUMIFS(L58:L$181,$A58:$A$181,LEFT($A57,$O57)&amp;"*",$N58:$N$181,"R"),0)</f>
        <v>0</v>
      </c>
      <c r="M57" s="51">
        <f>IF($N57="A",SUMIFS(M58:M$181,$A58:$A$181,LEFT($A57,$O57)&amp;"*",$N58:$N$181,"R"),0)</f>
        <v>0</v>
      </c>
      <c r="N57" s="35" t="str">
        <f t="shared" si="2"/>
        <v>A</v>
      </c>
      <c r="O57" s="35">
        <f t="shared" si="3"/>
        <v>3</v>
      </c>
      <c r="P57" s="36" t="e">
        <f>IF(ABS(#REF!+#REF!+D57+F57)&gt;0,"SI","NO")</f>
        <v>#REF!</v>
      </c>
      <c r="Q57" s="37">
        <v>1</v>
      </c>
      <c r="R57" s="38">
        <v>3</v>
      </c>
      <c r="S57" s="5"/>
      <c r="T57" s="39" t="e">
        <f>#REF!-#REF!</f>
        <v>#REF!</v>
      </c>
      <c r="U57" s="40" t="e">
        <f>IF(#REF!=0,0,T57/#REF!)</f>
        <v>#REF!</v>
      </c>
      <c r="V57" s="41" t="e">
        <f>D57-#REF!</f>
        <v>#REF!</v>
      </c>
      <c r="W57" s="40" t="e">
        <f>IF(#REF!=0,0,V57/#REF!)</f>
        <v>#REF!</v>
      </c>
      <c r="X57" s="42" t="e">
        <f>+D57-#REF!</f>
        <v>#REF!</v>
      </c>
      <c r="Y57" s="43" t="e">
        <f>IF(#REF!=0,0,X57/#REF!)</f>
        <v>#REF!</v>
      </c>
      <c r="Z57" s="33"/>
      <c r="AA57" s="33"/>
      <c r="AB57" s="33"/>
      <c r="AC57" s="33"/>
      <c r="AD57" s="33"/>
      <c r="AE57" s="33"/>
    </row>
    <row r="58" spans="1:31" s="44" customFormat="1" ht="15.75" hidden="1" customHeight="1" x14ac:dyDescent="0.2">
      <c r="A58" s="45" t="s">
        <v>71</v>
      </c>
      <c r="B58" s="45"/>
      <c r="C58" s="46" t="str">
        <f>IFERROR(INDEX('[1]Balanza Egresos'!A:C,MATCH(A58,'[1]Balanza Egresos'!A:A,0),2),"SIN CUENTA")</f>
        <v>SIN CUENTA</v>
      </c>
      <c r="D58" s="31">
        <f>IF($N58="A",SUMIFS(D61:D$181,$A61:$A$181,LEFT($A58,$O58)&amp;"*",$N61:$N$181,"R"),J58+K58+L58+M58)</f>
        <v>0</v>
      </c>
      <c r="E58" s="53"/>
      <c r="F58" s="50" t="e">
        <f>IF($N58="A",SUMIFS(F59:F$181,$A59:$A$181,LEFT($A58,$O58)&amp;"*",$N59:$N$181,"R"),SUMIFS('[1]Balanza Egresos'!$V:$V,'[1]Balanza Egresos'!$A:$A,$A58))</f>
        <v>#VALUE!</v>
      </c>
      <c r="G58" s="50"/>
      <c r="H58" s="50"/>
      <c r="I58" s="33"/>
      <c r="J58" s="51">
        <f>IF($N58="A",SUMIFS(J59:J$181,$A59:$A$181,LEFT($A58,$O58)&amp;"*",$N59:$N$181,"R"),0)</f>
        <v>0</v>
      </c>
      <c r="K58" s="51">
        <f>IF($N58="A",SUMIFS(K59:K$181,$A59:$A$181,LEFT($A58,$O58)&amp;"*",$N59:$N$181,"R"),0)</f>
        <v>0</v>
      </c>
      <c r="L58" s="51">
        <f>IF($N58="A",SUMIFS(L59:L$181,$A59:$A$181,LEFT($A58,$O58)&amp;"*",$N59:$N$181,"R"),0)</f>
        <v>0</v>
      </c>
      <c r="M58" s="51">
        <f>IF($N58="A",SUMIFS(M59:M$181,$A59:$A$181,LEFT($A58,$O58)&amp;"*",$N59:$N$181,"R"),0)</f>
        <v>0</v>
      </c>
      <c r="N58" s="35" t="str">
        <f t="shared" si="2"/>
        <v>R</v>
      </c>
      <c r="O58" s="35">
        <f t="shared" si="3"/>
        <v>4</v>
      </c>
      <c r="P58" s="36" t="e">
        <f>IF(ABS(#REF!+#REF!+D58+F58)&gt;0,"SI","NO")</f>
        <v>#REF!</v>
      </c>
      <c r="Q58" s="37">
        <v>1</v>
      </c>
      <c r="R58" s="38">
        <v>3</v>
      </c>
      <c r="S58" s="5"/>
      <c r="T58" s="39" t="e">
        <f>#REF!-#REF!</f>
        <v>#REF!</v>
      </c>
      <c r="U58" s="40" t="e">
        <f>IF(#REF!=0,0,T58/#REF!)</f>
        <v>#REF!</v>
      </c>
      <c r="V58" s="41" t="e">
        <f>D58-#REF!</f>
        <v>#REF!</v>
      </c>
      <c r="W58" s="40" t="e">
        <f>IF(#REF!=0,0,V58/#REF!)</f>
        <v>#REF!</v>
      </c>
      <c r="X58" s="42" t="e">
        <f>+D58-#REF!</f>
        <v>#REF!</v>
      </c>
      <c r="Y58" s="43" t="e">
        <f>IF(#REF!=0,0,X58/#REF!)</f>
        <v>#REF!</v>
      </c>
      <c r="Z58" s="33"/>
      <c r="AA58" s="33"/>
      <c r="AB58" s="33"/>
      <c r="AC58" s="33"/>
      <c r="AD58" s="33"/>
      <c r="AE58" s="33"/>
    </row>
    <row r="59" spans="1:31" s="44" customFormat="1" ht="15.75" hidden="1" customHeight="1" x14ac:dyDescent="0.2">
      <c r="A59" s="45" t="s">
        <v>72</v>
      </c>
      <c r="B59" s="45"/>
      <c r="C59" s="46" t="str">
        <f>IFERROR(INDEX('[1]Balanza Egresos'!A:C,MATCH(A59,'[1]Balanza Egresos'!A:A,0),2),"SIN CUENTA")</f>
        <v>SIN CUENTA</v>
      </c>
      <c r="D59" s="31">
        <f>IF($N59="A",SUMIFS(D62:D$181,$A62:$A$181,LEFT($A59,$O59)&amp;"*",$N62:$N$181,"R"),J59+K59+L59+M59)</f>
        <v>0</v>
      </c>
      <c r="E59" s="53"/>
      <c r="F59" s="50" t="e">
        <f>IF($N59="A",SUMIFS(F60:F$181,$A60:$A$181,LEFT($A59,$O59)&amp;"*",$N60:$N$181,"R"),SUMIFS('[1]Balanza Egresos'!$V:$V,'[1]Balanza Egresos'!$A:$A,$A59))</f>
        <v>#VALUE!</v>
      </c>
      <c r="G59" s="50"/>
      <c r="H59" s="50"/>
      <c r="I59" s="33"/>
      <c r="J59" s="51">
        <f>IF($N59="A",SUMIFS(J60:J$181,$A60:$A$181,LEFT($A59,$O59)&amp;"*",$N60:$N$181,"R"),0)</f>
        <v>0</v>
      </c>
      <c r="K59" s="51">
        <f>IF($N59="A",SUMIFS(K60:K$181,$A60:$A$181,LEFT($A59,$O59)&amp;"*",$N60:$N$181,"R"),0)</f>
        <v>0</v>
      </c>
      <c r="L59" s="51">
        <f>IF($N59="A",SUMIFS(L60:L$181,$A60:$A$181,LEFT($A59,$O59)&amp;"*",$N60:$N$181,"R"),0)</f>
        <v>0</v>
      </c>
      <c r="M59" s="51">
        <f>IF($N59="A",SUMIFS(M60:M$181,$A60:$A$181,LEFT($A59,$O59)&amp;"*",$N60:$N$181,"R"),0)</f>
        <v>0</v>
      </c>
      <c r="N59" s="35" t="str">
        <f t="shared" si="2"/>
        <v>R</v>
      </c>
      <c r="O59" s="35">
        <f t="shared" si="3"/>
        <v>4</v>
      </c>
      <c r="P59" s="36" t="e">
        <f>IF(ABS(#REF!+#REF!+D59+F59)&gt;0,"SI","NO")</f>
        <v>#REF!</v>
      </c>
      <c r="Q59" s="37">
        <v>1</v>
      </c>
      <c r="R59" s="38">
        <v>3</v>
      </c>
      <c r="S59" s="5"/>
      <c r="T59" s="39" t="e">
        <f>#REF!-#REF!</f>
        <v>#REF!</v>
      </c>
      <c r="U59" s="40" t="e">
        <f>IF(#REF!=0,0,T59/#REF!)</f>
        <v>#REF!</v>
      </c>
      <c r="V59" s="41" t="e">
        <f>D59-#REF!</f>
        <v>#REF!</v>
      </c>
      <c r="W59" s="40" t="e">
        <f>IF(#REF!=0,0,V59/#REF!)</f>
        <v>#REF!</v>
      </c>
      <c r="X59" s="42" t="e">
        <f>+D59-#REF!</f>
        <v>#REF!</v>
      </c>
      <c r="Y59" s="43" t="e">
        <f>IF(#REF!=0,0,X59/#REF!)</f>
        <v>#REF!</v>
      </c>
      <c r="Z59" s="33"/>
      <c r="AA59" s="33"/>
      <c r="AB59" s="33"/>
      <c r="AC59" s="33"/>
      <c r="AD59" s="33"/>
      <c r="AE59" s="33"/>
    </row>
    <row r="60" spans="1:31" s="44" customFormat="1" ht="15.75" hidden="1" customHeight="1" x14ac:dyDescent="0.2">
      <c r="A60" s="45" t="s">
        <v>73</v>
      </c>
      <c r="B60" s="45"/>
      <c r="C60" s="46" t="str">
        <f>IFERROR(INDEX('[1]Balanza Egresos'!A:C,MATCH(A60,'[1]Balanza Egresos'!A:A,0),2),"SIN CUENTA")</f>
        <v>SIN CUENTA</v>
      </c>
      <c r="D60" s="31">
        <f>IF($N60="A",SUMIFS(D63:D$181,$A63:$A$181,LEFT($A60,$O60)&amp;"*",$N63:$N$181,"R"),J60+K60+L60+M60)</f>
        <v>0</v>
      </c>
      <c r="E60" s="53"/>
      <c r="F60" s="50" t="e">
        <f>IF($N60="A",SUMIFS(F61:F$181,$A61:$A$181,LEFT($A60,$O60)&amp;"*",$N61:$N$181,"R"),SUMIFS('[1]Balanza Egresos'!$V:$V,'[1]Balanza Egresos'!$A:$A,$A60))</f>
        <v>#VALUE!</v>
      </c>
      <c r="G60" s="50"/>
      <c r="H60" s="50"/>
      <c r="I60" s="33"/>
      <c r="J60" s="51">
        <f>IF($N60="A",SUMIFS(J61:J$181,$A61:$A$181,LEFT($A60,$O60)&amp;"*",$N61:$N$181,"R"),0)</f>
        <v>0</v>
      </c>
      <c r="K60" s="51">
        <f>IF($N60="A",SUMIFS(K61:K$181,$A61:$A$181,LEFT($A60,$O60)&amp;"*",$N61:$N$181,"R"),0)</f>
        <v>0</v>
      </c>
      <c r="L60" s="51">
        <f>IF($N60="A",SUMIFS(L61:L$181,$A61:$A$181,LEFT($A60,$O60)&amp;"*",$N61:$N$181,"R"),0)</f>
        <v>0</v>
      </c>
      <c r="M60" s="51">
        <f>IF($N60="A",SUMIFS(M61:M$181,$A61:$A$181,LEFT($A60,$O60)&amp;"*",$N61:$N$181,"R"),0)</f>
        <v>0</v>
      </c>
      <c r="N60" s="35" t="str">
        <f t="shared" si="2"/>
        <v>R</v>
      </c>
      <c r="O60" s="35">
        <f t="shared" si="3"/>
        <v>4</v>
      </c>
      <c r="P60" s="36" t="e">
        <f>IF(ABS(#REF!+#REF!+D60+F60)&gt;0,"SI","NO")</f>
        <v>#REF!</v>
      </c>
      <c r="Q60" s="37">
        <v>1</v>
      </c>
      <c r="R60" s="38">
        <v>3</v>
      </c>
      <c r="S60" s="5"/>
      <c r="T60" s="39" t="e">
        <f>#REF!-#REF!</f>
        <v>#REF!</v>
      </c>
      <c r="U60" s="40" t="e">
        <f>IF(#REF!=0,0,T60/#REF!)</f>
        <v>#REF!</v>
      </c>
      <c r="V60" s="41" t="e">
        <f>D60-#REF!</f>
        <v>#REF!</v>
      </c>
      <c r="W60" s="40" t="e">
        <f>IF(#REF!=0,0,V60/#REF!)</f>
        <v>#REF!</v>
      </c>
      <c r="X60" s="42" t="e">
        <f>+D60-#REF!</f>
        <v>#REF!</v>
      </c>
      <c r="Y60" s="43" t="e">
        <f>IF(#REF!=0,0,X60/#REF!)</f>
        <v>#REF!</v>
      </c>
      <c r="Z60" s="33"/>
      <c r="AA60" s="33"/>
      <c r="AB60" s="33"/>
      <c r="AC60" s="33"/>
      <c r="AD60" s="33"/>
      <c r="AE60" s="33"/>
    </row>
    <row r="61" spans="1:31" s="44" customFormat="1" ht="15.75" hidden="1" customHeight="1" x14ac:dyDescent="0.2">
      <c r="A61" s="45" t="s">
        <v>74</v>
      </c>
      <c r="B61" s="45"/>
      <c r="C61" s="46" t="str">
        <f>IFERROR(INDEX('[1]Balanza Egresos'!A:C,MATCH(A61,'[1]Balanza Egresos'!A:A,0),2),"SIN CUENTA")</f>
        <v>SIN CUENTA</v>
      </c>
      <c r="D61" s="31">
        <f>IF($N61="A",SUMIFS(D62:D$181,$A62:$A$181,LEFT($A61,$O61)&amp;"*",$N62:$N$181,"R"),J61+K61+L61+M61)</f>
        <v>0</v>
      </c>
      <c r="E61" s="53"/>
      <c r="F61" s="50" t="e">
        <f>IF($N61="A",SUMIFS(F62:F$181,$A62:$A$181,LEFT($A61,$O61)&amp;"*",$N62:$N$181,"R"),SUMIFS('[1]Balanza Egresos'!$V:$V,'[1]Balanza Egresos'!$A:$A,$A61))</f>
        <v>#VALUE!</v>
      </c>
      <c r="G61" s="50"/>
      <c r="H61" s="50"/>
      <c r="I61" s="33"/>
      <c r="J61" s="51">
        <f>IF($N61="A",SUMIFS(J62:J$181,$A62:$A$181,LEFT($A61,$O61)&amp;"*",$N62:$N$181,"R"),0)</f>
        <v>0</v>
      </c>
      <c r="K61" s="51">
        <f>IF($N61="A",SUMIFS(K62:K$181,$A62:$A$181,LEFT($A61,$O61)&amp;"*",$N62:$N$181,"R"),0)</f>
        <v>0</v>
      </c>
      <c r="L61" s="51">
        <f>IF($N61="A",SUMIFS(L62:L$181,$A62:$A$181,LEFT($A61,$O61)&amp;"*",$N62:$N$181,"R"),0)</f>
        <v>0</v>
      </c>
      <c r="M61" s="51">
        <f>IF($N61="A",SUMIFS(M62:M$181,$A62:$A$181,LEFT($A61,$O61)&amp;"*",$N62:$N$181,"R"),0)</f>
        <v>0</v>
      </c>
      <c r="N61" s="35" t="str">
        <f t="shared" si="2"/>
        <v>A</v>
      </c>
      <c r="O61" s="35">
        <f t="shared" si="3"/>
        <v>3</v>
      </c>
      <c r="P61" s="36" t="e">
        <f>IF(ABS(#REF!+#REF!+D61+F61)&gt;0,"SI","NO")</f>
        <v>#REF!</v>
      </c>
      <c r="Q61" s="37">
        <v>1</v>
      </c>
      <c r="R61" s="38">
        <v>3</v>
      </c>
      <c r="S61" s="5"/>
      <c r="T61" s="39" t="e">
        <f>#REF!-#REF!</f>
        <v>#REF!</v>
      </c>
      <c r="U61" s="40" t="e">
        <f>IF(#REF!=0,0,T61/#REF!)</f>
        <v>#REF!</v>
      </c>
      <c r="V61" s="41" t="e">
        <f>D61-#REF!</f>
        <v>#REF!</v>
      </c>
      <c r="W61" s="40" t="e">
        <f>IF(#REF!=0,0,V61/#REF!)</f>
        <v>#REF!</v>
      </c>
      <c r="X61" s="42" t="e">
        <f>+D61-#REF!</f>
        <v>#REF!</v>
      </c>
      <c r="Y61" s="43" t="e">
        <f>IF(#REF!=0,0,X61/#REF!)</f>
        <v>#REF!</v>
      </c>
      <c r="Z61" s="33"/>
      <c r="AA61" s="33"/>
      <c r="AB61" s="33"/>
      <c r="AC61" s="33"/>
      <c r="AD61" s="33"/>
      <c r="AE61" s="33"/>
    </row>
    <row r="62" spans="1:31" s="44" customFormat="1" ht="15.75" hidden="1" customHeight="1" x14ac:dyDescent="0.2">
      <c r="A62" s="45" t="s">
        <v>75</v>
      </c>
      <c r="B62" s="45"/>
      <c r="C62" s="46" t="str">
        <f>IFERROR(INDEX('[1]Balanza Egresos'!A:C,MATCH(A62,'[1]Balanza Egresos'!A:A,0),2),"SIN CUENTA")</f>
        <v>SIN CUENTA</v>
      </c>
      <c r="D62" s="31">
        <f>IF($N62="A",SUMIFS(D63:D$181,$A63:$A$181,LEFT($A62,$O62)&amp;"*",$N63:$N$181,"R"),J62+K62+L62+M62)</f>
        <v>0</v>
      </c>
      <c r="E62" s="53"/>
      <c r="F62" s="47" t="e">
        <f>IF($N62="A",SUMIFS(F63:F$181,$A63:$A$181,LEFT($A62,$O62)&amp;"*",$N63:$N$181,"R"),SUMIFS('[1]Balanza Egresos'!$V:$V,'[1]Balanza Egresos'!$A:$A,$A62))</f>
        <v>#VALUE!</v>
      </c>
      <c r="G62" s="47"/>
      <c r="H62" s="47">
        <f>SUM(H63:H70)</f>
        <v>0</v>
      </c>
      <c r="I62" s="33"/>
      <c r="J62" s="51">
        <f>IF($N62="A",SUMIFS(J63:J$181,$A63:$A$181,LEFT($A62,$O62)&amp;"*",$N63:$N$181,"R"),0)</f>
        <v>0</v>
      </c>
      <c r="K62" s="51">
        <f>IF($N62="A",SUMIFS(K63:K$181,$A63:$A$181,LEFT($A62,$O62)&amp;"*",$N63:$N$181,"R"),0)</f>
        <v>0</v>
      </c>
      <c r="L62" s="51">
        <f>IF($N62="A",SUMIFS(L63:L$181,$A63:$A$181,LEFT($A62,$O62)&amp;"*",$N63:$N$181,"R"),0)</f>
        <v>0</v>
      </c>
      <c r="M62" s="51">
        <f>IF($N62="A",SUMIFS(M63:M$181,$A63:$A$181,LEFT($A62,$O62)&amp;"*",$N63:$N$181,"R"),0)</f>
        <v>0</v>
      </c>
      <c r="N62" s="35" t="str">
        <f t="shared" si="2"/>
        <v>R</v>
      </c>
      <c r="O62" s="35">
        <f t="shared" si="3"/>
        <v>4</v>
      </c>
      <c r="P62" s="36" t="e">
        <f>IF(ABS(#REF!+#REF!+D62+F62)&gt;0,"SI","NO")</f>
        <v>#REF!</v>
      </c>
      <c r="Q62" s="37">
        <v>1</v>
      </c>
      <c r="R62" s="38" t="s">
        <v>20</v>
      </c>
      <c r="S62" s="5"/>
      <c r="T62" s="39" t="e">
        <f>#REF!-#REF!</f>
        <v>#REF!</v>
      </c>
      <c r="U62" s="40" t="e">
        <f>IF(#REF!=0,0,T62/#REF!)</f>
        <v>#REF!</v>
      </c>
      <c r="V62" s="41" t="e">
        <f>D62-#REF!</f>
        <v>#REF!</v>
      </c>
      <c r="W62" s="40" t="e">
        <f>IF(#REF!=0,0,V62/#REF!)</f>
        <v>#REF!</v>
      </c>
      <c r="X62" s="42" t="e">
        <f>+D62-#REF!</f>
        <v>#REF!</v>
      </c>
      <c r="Y62" s="43" t="e">
        <f>IF(#REF!=0,0,X62/#REF!)</f>
        <v>#REF!</v>
      </c>
      <c r="Z62" s="33"/>
      <c r="AA62" s="33"/>
      <c r="AB62" s="33"/>
      <c r="AC62" s="33"/>
      <c r="AD62" s="33"/>
      <c r="AE62" s="33"/>
    </row>
    <row r="63" spans="1:31" s="44" customFormat="1" ht="15.75" hidden="1" customHeight="1" x14ac:dyDescent="0.2">
      <c r="A63" s="45" t="s">
        <v>76</v>
      </c>
      <c r="B63" s="45"/>
      <c r="C63" s="46" t="str">
        <f>IFERROR(INDEX('[1]Balanza Egresos'!A:C,MATCH(A63,'[1]Balanza Egresos'!A:A,0),2),"SIN CUENTA")</f>
        <v>SIN CUENTA</v>
      </c>
      <c r="D63" s="31">
        <f>IF($N63="A",SUMIFS(D64:D$181,$A64:$A$181,LEFT($A63,$O63)&amp;"*",$N64:$N$181,"R"),J63+K63+L63+M63)</f>
        <v>0</v>
      </c>
      <c r="E63" s="53"/>
      <c r="F63" s="50" t="e">
        <f>IF($N63="A",SUMIFS(F64:F$181,$A64:$A$181,LEFT($A63,$O63)&amp;"*",$N64:$N$181,"R"),SUMIFS('[1]Balanza Egresos'!$V:$V,'[1]Balanza Egresos'!$A:$A,$A63))</f>
        <v>#VALUE!</v>
      </c>
      <c r="G63" s="50"/>
      <c r="H63" s="50"/>
      <c r="I63" s="33"/>
      <c r="J63" s="51">
        <f>IF($N63="A",SUMIFS(J64:J$181,$A64:$A$181,LEFT($A63,$O63)&amp;"*",$N64:$N$181,"R"),0)</f>
        <v>0</v>
      </c>
      <c r="K63" s="51">
        <f>IF($N63="A",SUMIFS(K64:K$181,$A64:$A$181,LEFT($A63,$O63)&amp;"*",$N64:$N$181,"R"),0)</f>
        <v>0</v>
      </c>
      <c r="L63" s="51">
        <f>IF($N63="A",SUMIFS(L64:L$181,$A64:$A$181,LEFT($A63,$O63)&amp;"*",$N64:$N$181,"R"),0)</f>
        <v>0</v>
      </c>
      <c r="M63" s="51">
        <f>IF($N63="A",SUMIFS(M64:M$181,$A64:$A$181,LEFT($A63,$O63)&amp;"*",$N64:$N$181,"R"),0)</f>
        <v>0</v>
      </c>
      <c r="N63" s="35" t="str">
        <f t="shared" si="2"/>
        <v>A</v>
      </c>
      <c r="O63" s="35">
        <f t="shared" si="3"/>
        <v>3</v>
      </c>
      <c r="P63" s="36" t="e">
        <f>IF(ABS(#REF!+#REF!+D63+F63)&gt;0,"SI","NO")</f>
        <v>#REF!</v>
      </c>
      <c r="Q63" s="37">
        <v>1</v>
      </c>
      <c r="R63" s="38">
        <v>3</v>
      </c>
      <c r="S63" s="5"/>
      <c r="T63" s="39" t="e">
        <f>#REF!-#REF!</f>
        <v>#REF!</v>
      </c>
      <c r="U63" s="40" t="e">
        <f>IF(#REF!=0,0,T63/#REF!)</f>
        <v>#REF!</v>
      </c>
      <c r="V63" s="41" t="e">
        <f>D63-#REF!</f>
        <v>#REF!</v>
      </c>
      <c r="W63" s="40" t="e">
        <f>IF(#REF!=0,0,V63/#REF!)</f>
        <v>#REF!</v>
      </c>
      <c r="X63" s="42" t="e">
        <f>+D63-#REF!</f>
        <v>#REF!</v>
      </c>
      <c r="Y63" s="43" t="e">
        <f>IF(#REF!=0,0,X63/#REF!)</f>
        <v>#REF!</v>
      </c>
      <c r="Z63" s="33"/>
      <c r="AA63" s="33"/>
      <c r="AB63" s="33"/>
      <c r="AC63" s="33"/>
      <c r="AD63" s="33"/>
      <c r="AE63" s="33"/>
    </row>
    <row r="64" spans="1:31" s="44" customFormat="1" ht="15.75" hidden="1" customHeight="1" x14ac:dyDescent="0.2">
      <c r="A64" s="45" t="s">
        <v>77</v>
      </c>
      <c r="B64" s="45"/>
      <c r="C64" s="46" t="str">
        <f>IFERROR(INDEX('[1]Balanza Egresos'!A:C,MATCH(A64,'[1]Balanza Egresos'!A:A,0),2),"SIN CUENTA")</f>
        <v>SIN CUENTA</v>
      </c>
      <c r="D64" s="31">
        <f>IF($N64="A",SUMIFS(D65:D$181,$A65:$A$181,LEFT($A64,$O64)&amp;"*",$N65:$N$181,"R"),J64+K64+L64+M64)</f>
        <v>0</v>
      </c>
      <c r="E64" s="53"/>
      <c r="F64" s="50" t="e">
        <f>IF($N64="A",SUMIFS(F65:F$181,$A65:$A$181,LEFT($A64,$O64)&amp;"*",$N65:$N$181,"R"),SUMIFS('[1]Balanza Egresos'!$V:$V,'[1]Balanza Egresos'!$A:$A,$A64))</f>
        <v>#VALUE!</v>
      </c>
      <c r="G64" s="50"/>
      <c r="H64" s="50"/>
      <c r="I64" s="33"/>
      <c r="J64" s="51">
        <f>IF($N64="A",SUMIFS(J65:J$181,$A65:$A$181,LEFT($A64,$O64)&amp;"*",$N65:$N$181,"R"),0)</f>
        <v>0</v>
      </c>
      <c r="K64" s="51">
        <f>IF($N64="A",SUMIFS(K65:K$181,$A65:$A$181,LEFT($A64,$O64)&amp;"*",$N65:$N$181,"R"),0)</f>
        <v>0</v>
      </c>
      <c r="L64" s="51">
        <f>IF($N64="A",SUMIFS(L65:L$181,$A65:$A$181,LEFT($A64,$O64)&amp;"*",$N65:$N$181,"R"),0)</f>
        <v>0</v>
      </c>
      <c r="M64" s="51">
        <f>IF($N64="A",SUMIFS(M65:M$181,$A65:$A$181,LEFT($A64,$O64)&amp;"*",$N65:$N$181,"R"),0)</f>
        <v>0</v>
      </c>
      <c r="N64" s="35" t="str">
        <f t="shared" si="2"/>
        <v>R</v>
      </c>
      <c r="O64" s="35">
        <f t="shared" si="3"/>
        <v>4</v>
      </c>
      <c r="P64" s="36" t="e">
        <f>IF(ABS(#REF!+#REF!+D64+F64)&gt;0,"SI","NO")</f>
        <v>#REF!</v>
      </c>
      <c r="Q64" s="37">
        <v>1</v>
      </c>
      <c r="R64" s="38">
        <v>3</v>
      </c>
      <c r="S64" s="5"/>
      <c r="T64" s="39" t="e">
        <f>#REF!-#REF!</f>
        <v>#REF!</v>
      </c>
      <c r="U64" s="40" t="e">
        <f>IF(#REF!=0,0,T64/#REF!)</f>
        <v>#REF!</v>
      </c>
      <c r="V64" s="41" t="e">
        <f>D64-#REF!</f>
        <v>#REF!</v>
      </c>
      <c r="W64" s="40" t="e">
        <f>IF(#REF!=0,0,V64/#REF!)</f>
        <v>#REF!</v>
      </c>
      <c r="X64" s="42" t="e">
        <f>+D64-#REF!</f>
        <v>#REF!</v>
      </c>
      <c r="Y64" s="43" t="e">
        <f>IF(#REF!=0,0,X64/#REF!)</f>
        <v>#REF!</v>
      </c>
      <c r="Z64" s="33"/>
      <c r="AA64" s="33"/>
      <c r="AB64" s="33"/>
      <c r="AC64" s="33"/>
      <c r="AD64" s="33"/>
      <c r="AE64" s="33"/>
    </row>
    <row r="65" spans="1:31" s="44" customFormat="1" ht="15.75" customHeight="1" x14ac:dyDescent="0.2">
      <c r="A65" s="45" t="s">
        <v>78</v>
      </c>
      <c r="B65" s="45"/>
      <c r="C65" s="46" t="str">
        <f>IFERROR(INDEX('[1]Balanza Egresos'!A:C,MATCH(A65,'[1]Balanza Egresos'!A:A,0),2),"SIN CUENTA")</f>
        <v xml:space="preserve">  Equipo de comunicación y telecomunicación</v>
      </c>
      <c r="D65" s="31">
        <f>IF($N65="A",SUMIFS(D66:D$181,$A66:$A$181,LEFT($A65,$O65)&amp;"*",$N66:$N$181,"R"),J65+K65+L65+M65)</f>
        <v>400000</v>
      </c>
      <c r="E65" s="53"/>
      <c r="F65" s="50" t="e">
        <f>IF($N65="A",SUMIFS(F66:F$181,$A66:$A$181,LEFT($A65,$O65)&amp;"*",$N66:$N$181,"R"),SUMIFS('[1]Balanza Egresos'!$V:$V,'[1]Balanza Egresos'!$A:$A,$A65))</f>
        <v>#VALUE!</v>
      </c>
      <c r="G65" s="50"/>
      <c r="H65" s="50"/>
      <c r="I65" s="33"/>
      <c r="J65" s="51">
        <f>IF($N65="A",SUMIFS(J66:J$181,$A66:$A$181,LEFT($A65,$O65)&amp;"*",$N66:$N$181,"R"),0)</f>
        <v>0</v>
      </c>
      <c r="K65" s="51">
        <f>IF($N65="A",SUMIFS(K66:K$181,$A66:$A$181,LEFT($A65,$O65)&amp;"*",$N66:$N$181,"R"),0)</f>
        <v>400000</v>
      </c>
      <c r="L65" s="51">
        <f>IF($N65="A",SUMIFS(L66:L$181,$A66:$A$181,LEFT($A65,$O65)&amp;"*",$N66:$N$181,"R"),0)</f>
        <v>0</v>
      </c>
      <c r="M65" s="51">
        <f>IF($N65="A",SUMIFS(M66:M$181,$A66:$A$181,LEFT($A65,$O65)&amp;"*",$N66:$N$181,"R"),0)</f>
        <v>0</v>
      </c>
      <c r="N65" s="35" t="str">
        <f t="shared" si="2"/>
        <v>A</v>
      </c>
      <c r="O65" s="35">
        <f t="shared" si="3"/>
        <v>3</v>
      </c>
      <c r="P65" s="36" t="e">
        <f>IF(ABS(#REF!+#REF!+D65+F65)&gt;0,"SI","NO")</f>
        <v>#REF!</v>
      </c>
      <c r="Q65" s="37">
        <v>1</v>
      </c>
      <c r="R65" s="38">
        <v>3</v>
      </c>
      <c r="S65" s="5"/>
      <c r="T65" s="39" t="e">
        <f>#REF!-#REF!</f>
        <v>#REF!</v>
      </c>
      <c r="U65" s="40" t="e">
        <f>IF(#REF!=0,0,T65/#REF!)</f>
        <v>#REF!</v>
      </c>
      <c r="V65" s="41" t="e">
        <f>D65-#REF!</f>
        <v>#REF!</v>
      </c>
      <c r="W65" s="40" t="e">
        <f>IF(#REF!=0,0,V65/#REF!)</f>
        <v>#REF!</v>
      </c>
      <c r="X65" s="42" t="e">
        <f>+D65-#REF!</f>
        <v>#REF!</v>
      </c>
      <c r="Y65" s="43" t="e">
        <f>IF(#REF!=0,0,X65/#REF!)</f>
        <v>#REF!</v>
      </c>
      <c r="Z65" s="33"/>
      <c r="AA65" s="33"/>
      <c r="AB65" s="33"/>
      <c r="AC65" s="33"/>
      <c r="AD65" s="33"/>
      <c r="AE65" s="33"/>
    </row>
    <row r="66" spans="1:31" s="44" customFormat="1" ht="22.5" x14ac:dyDescent="0.2">
      <c r="A66" s="45" t="s">
        <v>79</v>
      </c>
      <c r="B66" s="45"/>
      <c r="C66" s="46" t="str">
        <f>IFERROR(INDEX('[1]Balanza Egresos'!A:C,MATCH(A66,'[1]Balanza Egresos'!A:A,0),2),"SIN CUENTA")</f>
        <v xml:space="preserve">  Equipo de comunicación y telecomunicación</v>
      </c>
      <c r="D66" s="31">
        <f>IF($N66="A",SUMIFS(D67:D$181,$A67:$A$181,LEFT($A66,$O66)&amp;"*",$N67:$N$181,"R"),J66+K66+L66+M66)</f>
        <v>400000</v>
      </c>
      <c r="E66" s="53" t="s">
        <v>80</v>
      </c>
      <c r="F66" s="50" t="e">
        <f>IF($N66="A",SUMIFS(F67:F$181,$A67:$A$181,LEFT($A66,$O66)&amp;"*",$N67:$N$181,"R"),SUMIFS('[1]Balanza Egresos'!$V:$V,'[1]Balanza Egresos'!$A:$A,$A66))</f>
        <v>#VALUE!</v>
      </c>
      <c r="G66" s="50"/>
      <c r="H66" s="50"/>
      <c r="I66" s="33"/>
      <c r="J66" s="51">
        <f>IF($N66="A",SUMIFS(J67:J$181,$A67:$A$181,LEFT($A66,$O66)&amp;"*",$N67:$N$181,"R"),0)</f>
        <v>0</v>
      </c>
      <c r="K66" s="51">
        <v>400000</v>
      </c>
      <c r="L66" s="51">
        <f>IF($N66="A",SUMIFS(L67:L$181,$A67:$A$181,LEFT($A66,$O66)&amp;"*",$N67:$N$181,"R"),0)</f>
        <v>0</v>
      </c>
      <c r="M66" s="51">
        <f>IF($N66="A",SUMIFS(M67:M$181,$A67:$A$181,LEFT($A66,$O66)&amp;"*",$N67:$N$181,"R"),0)</f>
        <v>0</v>
      </c>
      <c r="N66" s="35" t="str">
        <f t="shared" si="2"/>
        <v>R</v>
      </c>
      <c r="O66" s="35">
        <f t="shared" si="3"/>
        <v>4</v>
      </c>
      <c r="P66" s="36" t="e">
        <f>IF(ABS(#REF!+#REF!+D66+F66)&gt;0,"SI","NO")</f>
        <v>#REF!</v>
      </c>
      <c r="Q66" s="37">
        <v>1</v>
      </c>
      <c r="R66" s="38">
        <v>3</v>
      </c>
      <c r="S66" s="5"/>
      <c r="T66" s="39" t="e">
        <f>#REF!-#REF!</f>
        <v>#REF!</v>
      </c>
      <c r="U66" s="40" t="e">
        <f>IF(#REF!=0,0,T66/#REF!)</f>
        <v>#REF!</v>
      </c>
      <c r="V66" s="41" t="e">
        <f>D66-#REF!</f>
        <v>#REF!</v>
      </c>
      <c r="W66" s="40" t="e">
        <f>IF(#REF!=0,0,V66/#REF!)</f>
        <v>#REF!</v>
      </c>
      <c r="X66" s="42" t="e">
        <f>+D66-#REF!</f>
        <v>#REF!</v>
      </c>
      <c r="Y66" s="43" t="e">
        <f>IF(#REF!=0,0,X66/#REF!)</f>
        <v>#REF!</v>
      </c>
      <c r="Z66" s="33"/>
      <c r="AA66" s="33"/>
      <c r="AB66" s="33"/>
      <c r="AC66" s="33"/>
      <c r="AD66" s="33"/>
      <c r="AE66" s="33"/>
    </row>
    <row r="67" spans="1:31" s="44" customFormat="1" ht="15.75" hidden="1" customHeight="1" x14ac:dyDescent="0.2">
      <c r="A67" s="45" t="s">
        <v>81</v>
      </c>
      <c r="B67" s="45"/>
      <c r="C67" s="46" t="str">
        <f>IFERROR(INDEX('[1]Balanza Egresos'!A:C,MATCH(A67,'[1]Balanza Egresos'!A:A,0),2),"SIN CUENTA")</f>
        <v>SIN CUENTA</v>
      </c>
      <c r="D67" s="31">
        <f>IF($N67="A",SUMIFS(D68:D$181,$A68:$A$181,LEFT($A67,$O67)&amp;"*",$N68:$N$181,"R"),J67+K67+L67+M67)</f>
        <v>0</v>
      </c>
      <c r="E67" s="53"/>
      <c r="F67" s="50" t="e">
        <f>IF($N67="A",SUMIFS(F68:F$181,$A68:$A$181,LEFT($A67,$O67)&amp;"*",$N68:$N$181,"R"),SUMIFS('[1]Balanza Egresos'!$V:$V,'[1]Balanza Egresos'!$A:$A,$A67))</f>
        <v>#VALUE!</v>
      </c>
      <c r="G67" s="50"/>
      <c r="H67" s="50"/>
      <c r="I67" s="33"/>
      <c r="J67" s="51">
        <f>IF($N67="A",SUMIFS(J68:J$181,$A68:$A$181,LEFT($A67,$O67)&amp;"*",$N68:$N$181,"R"),0)</f>
        <v>0</v>
      </c>
      <c r="K67" s="51">
        <f>IF($N67="A",SUMIFS(K68:K$181,$A68:$A$181,LEFT($A67,$O67)&amp;"*",$N68:$N$181,"R"),0)</f>
        <v>0</v>
      </c>
      <c r="L67" s="51">
        <f>IF($N67="A",SUMIFS(L68:L$181,$A68:$A$181,LEFT($A67,$O67)&amp;"*",$N68:$N$181,"R"),0)</f>
        <v>0</v>
      </c>
      <c r="M67" s="51">
        <f>IF($N67="A",SUMIFS(M68:M$181,$A68:$A$181,LEFT($A67,$O67)&amp;"*",$N68:$N$181,"R"),0)</f>
        <v>0</v>
      </c>
      <c r="N67" s="35" t="str">
        <f t="shared" si="2"/>
        <v>A</v>
      </c>
      <c r="O67" s="35">
        <f t="shared" si="3"/>
        <v>3</v>
      </c>
      <c r="P67" s="36" t="e">
        <f>IF(ABS(#REF!+#REF!+D67+F67)&gt;0,"SI","NO")</f>
        <v>#REF!</v>
      </c>
      <c r="Q67" s="37">
        <v>1</v>
      </c>
      <c r="R67" s="38">
        <v>3</v>
      </c>
      <c r="S67" s="5"/>
      <c r="T67" s="39" t="e">
        <f>#REF!-#REF!</f>
        <v>#REF!</v>
      </c>
      <c r="U67" s="40" t="e">
        <f>IF(#REF!=0,0,T67/#REF!)</f>
        <v>#REF!</v>
      </c>
      <c r="V67" s="41" t="e">
        <f>D67-#REF!</f>
        <v>#REF!</v>
      </c>
      <c r="W67" s="40" t="e">
        <f>IF(#REF!=0,0,V67/#REF!)</f>
        <v>#REF!</v>
      </c>
      <c r="X67" s="42" t="e">
        <f>+D67-#REF!</f>
        <v>#REF!</v>
      </c>
      <c r="Y67" s="43" t="e">
        <f>IF(#REF!=0,0,X67/#REF!)</f>
        <v>#REF!</v>
      </c>
      <c r="Z67" s="33"/>
      <c r="AA67" s="33"/>
      <c r="AB67" s="33"/>
      <c r="AC67" s="33"/>
      <c r="AD67" s="33"/>
      <c r="AE67" s="33"/>
    </row>
    <row r="68" spans="1:31" s="44" customFormat="1" ht="15.75" hidden="1" customHeight="1" x14ac:dyDescent="0.2">
      <c r="A68" s="45" t="s">
        <v>82</v>
      </c>
      <c r="B68" s="45"/>
      <c r="C68" s="46" t="str">
        <f>IFERROR(INDEX('[1]Balanza Egresos'!A:C,MATCH(A68,'[1]Balanza Egresos'!A:A,0),2),"SIN CUENTA")</f>
        <v>SIN CUENTA</v>
      </c>
      <c r="D68" s="31">
        <f>IF($N68="A",SUMIFS(D69:D$181,$A69:$A$181,LEFT($A68,$O68)&amp;"*",$N69:$N$181,"R"),J68+K68+L68+M68)</f>
        <v>0</v>
      </c>
      <c r="E68" s="53"/>
      <c r="F68" s="50" t="e">
        <f>IF($N68="A",SUMIFS(F69:F$181,$A69:$A$181,LEFT($A68,$O68)&amp;"*",$N69:$N$181,"R"),SUMIFS('[1]Balanza Egresos'!$V:$V,'[1]Balanza Egresos'!$A:$A,$A68))</f>
        <v>#VALUE!</v>
      </c>
      <c r="G68" s="50"/>
      <c r="H68" s="50"/>
      <c r="I68" s="33"/>
      <c r="J68" s="51">
        <f>IF($N68="A",SUMIFS(J69:J$181,$A69:$A$181,LEFT($A68,$O68)&amp;"*",$N69:$N$181,"R"),0)</f>
        <v>0</v>
      </c>
      <c r="K68" s="51">
        <f>IF($N68="A",SUMIFS(K69:K$181,$A69:$A$181,LEFT($A68,$O68)&amp;"*",$N69:$N$181,"R"),0)</f>
        <v>0</v>
      </c>
      <c r="L68" s="51">
        <f>IF($N68="A",SUMIFS(L69:L$181,$A69:$A$181,LEFT($A68,$O68)&amp;"*",$N69:$N$181,"R"),0)</f>
        <v>0</v>
      </c>
      <c r="M68" s="51">
        <f>IF($N68="A",SUMIFS(M69:M$181,$A69:$A$181,LEFT($A68,$O68)&amp;"*",$N69:$N$181,"R"),0)</f>
        <v>0</v>
      </c>
      <c r="N68" s="35" t="str">
        <f t="shared" si="2"/>
        <v>R</v>
      </c>
      <c r="O68" s="35">
        <f t="shared" si="3"/>
        <v>4</v>
      </c>
      <c r="P68" s="36" t="e">
        <f>IF(ABS(#REF!+#REF!+D68+F68)&gt;0,"SI","NO")</f>
        <v>#REF!</v>
      </c>
      <c r="Q68" s="37">
        <v>1</v>
      </c>
      <c r="R68" s="38">
        <v>3</v>
      </c>
      <c r="S68" s="5"/>
      <c r="T68" s="39" t="e">
        <f>#REF!-#REF!</f>
        <v>#REF!</v>
      </c>
      <c r="U68" s="40" t="e">
        <f>IF(#REF!=0,0,T68/#REF!)</f>
        <v>#REF!</v>
      </c>
      <c r="V68" s="41" t="e">
        <f>D68-#REF!</f>
        <v>#REF!</v>
      </c>
      <c r="W68" s="40" t="e">
        <f>IF(#REF!=0,0,V68/#REF!)</f>
        <v>#REF!</v>
      </c>
      <c r="X68" s="42" t="e">
        <f>+D68-#REF!</f>
        <v>#REF!</v>
      </c>
      <c r="Y68" s="43" t="e">
        <f>IF(#REF!=0,0,X68/#REF!)</f>
        <v>#REF!</v>
      </c>
      <c r="Z68" s="33"/>
      <c r="AA68" s="33"/>
      <c r="AB68" s="33"/>
      <c r="AC68" s="33"/>
      <c r="AD68" s="33"/>
      <c r="AE68" s="33"/>
    </row>
    <row r="69" spans="1:31" s="44" customFormat="1" ht="15.75" customHeight="1" x14ac:dyDescent="0.2">
      <c r="A69" s="45" t="s">
        <v>83</v>
      </c>
      <c r="B69" s="45"/>
      <c r="C69" s="46" t="str">
        <f>IFERROR(INDEX('[1]Balanza Egresos'!A:C,MATCH(A69,'[1]Balanza Egresos'!A:A,0),2),"SIN CUENTA")</f>
        <v xml:space="preserve">  Herramientas y máquinas-herramienta</v>
      </c>
      <c r="D69" s="31">
        <f>IF($N69="A",SUMIFS(D70:D$181,$A70:$A$181,LEFT($A69,$O69)&amp;"*",$N70:$N$181,"R"),J69+K69+L69+M69)</f>
        <v>0</v>
      </c>
      <c r="E69" s="53"/>
      <c r="F69" s="50" t="e">
        <f>IF($N69="A",SUMIFS(F70:F$181,$A70:$A$181,LEFT($A69,$O69)&amp;"*",$N70:$N$181,"R"),SUMIFS('[1]Balanza Egresos'!$V:$V,'[1]Balanza Egresos'!$A:$A,$A69))</f>
        <v>#VALUE!</v>
      </c>
      <c r="G69" s="50"/>
      <c r="H69" s="50"/>
      <c r="I69" s="33"/>
      <c r="J69" s="51">
        <f>IF($N69="A",SUMIFS(J70:J$181,$A70:$A$181,LEFT($A69,$O69)&amp;"*",$N70:$N$181,"R"),0)</f>
        <v>0</v>
      </c>
      <c r="K69" s="51">
        <f>IF($N69="A",SUMIFS(K70:K$181,$A70:$A$181,LEFT($A69,$O69)&amp;"*",$N70:$N$181,"R"),0)</f>
        <v>0</v>
      </c>
      <c r="L69" s="51">
        <f>IF($N69="A",SUMIFS(L70:L$181,$A70:$A$181,LEFT($A69,$O69)&amp;"*",$N70:$N$181,"R"),0)</f>
        <v>0</v>
      </c>
      <c r="M69" s="51">
        <f>IF($N69="A",SUMIFS(M70:M$181,$A70:$A$181,LEFT($A69,$O69)&amp;"*",$N70:$N$181,"R"),0)</f>
        <v>0</v>
      </c>
      <c r="N69" s="35" t="str">
        <f t="shared" si="2"/>
        <v>A</v>
      </c>
      <c r="O69" s="35">
        <f t="shared" si="3"/>
        <v>3</v>
      </c>
      <c r="P69" s="36" t="e">
        <f>IF(ABS(#REF!+#REF!+D69+F69)&gt;0,"SI","NO")</f>
        <v>#REF!</v>
      </c>
      <c r="Q69" s="37">
        <v>1</v>
      </c>
      <c r="R69" s="38">
        <v>3</v>
      </c>
      <c r="S69" s="5"/>
      <c r="T69" s="39" t="e">
        <f>#REF!-#REF!</f>
        <v>#REF!</v>
      </c>
      <c r="U69" s="40" t="e">
        <f>IF(#REF!=0,0,T69/#REF!)</f>
        <v>#REF!</v>
      </c>
      <c r="V69" s="41" t="e">
        <f>D69-#REF!</f>
        <v>#REF!</v>
      </c>
      <c r="W69" s="40" t="e">
        <f>IF(#REF!=0,0,V69/#REF!)</f>
        <v>#REF!</v>
      </c>
      <c r="X69" s="42" t="e">
        <f>+D69-#REF!</f>
        <v>#REF!</v>
      </c>
      <c r="Y69" s="43" t="e">
        <f>IF(#REF!=0,0,X69/#REF!)</f>
        <v>#REF!</v>
      </c>
      <c r="Z69" s="33"/>
      <c r="AA69" s="33"/>
      <c r="AB69" s="33"/>
      <c r="AC69" s="33"/>
      <c r="AD69" s="33"/>
      <c r="AE69" s="33"/>
    </row>
    <row r="70" spans="1:31" s="44" customFormat="1" ht="15.75" customHeight="1" x14ac:dyDescent="0.2">
      <c r="A70" s="45" t="s">
        <v>84</v>
      </c>
      <c r="B70" s="45"/>
      <c r="C70" s="46" t="str">
        <f>IFERROR(INDEX('[1]Balanza Egresos'!A:C,MATCH(A70,'[1]Balanza Egresos'!A:A,0),2),"SIN CUENTA")</f>
        <v xml:space="preserve">  Herramientas y máquinas-herramienta</v>
      </c>
      <c r="D70" s="31">
        <f>IF($N70="A",SUMIFS(D71:D$181,$A71:$A$181,LEFT($A70,$O70)&amp;"*",$N71:$N$181,"R"),J70+K70+L70+M70)</f>
        <v>0</v>
      </c>
      <c r="E70" s="53"/>
      <c r="F70" s="50" t="e">
        <f>IF($N70="A",SUMIFS(F71:F$181,$A71:$A$181,LEFT($A70,$O70)&amp;"*",$N71:$N$181,"R"),SUMIFS('[1]Balanza Egresos'!$V:$V,'[1]Balanza Egresos'!$A:$A,$A70))</f>
        <v>#VALUE!</v>
      </c>
      <c r="G70" s="50"/>
      <c r="H70" s="50"/>
      <c r="I70" s="33"/>
      <c r="J70" s="51">
        <f>IF($N70="A",SUMIFS(J71:J$181,$A71:$A$181,LEFT($A70,$O70)&amp;"*",$N71:$N$181,"R"),0)</f>
        <v>0</v>
      </c>
      <c r="K70" s="51">
        <f>IF($N70="A",SUMIFS(K71:K$181,$A71:$A$181,LEFT($A70,$O70)&amp;"*",$N71:$N$181,"R"),0)</f>
        <v>0</v>
      </c>
      <c r="L70" s="51">
        <f>IF($N70="A",SUMIFS(L71:L$181,$A71:$A$181,LEFT($A70,$O70)&amp;"*",$N71:$N$181,"R"),0)</f>
        <v>0</v>
      </c>
      <c r="M70" s="51">
        <f>IF($N70="A",SUMIFS(M71:M$181,$A71:$A$181,LEFT($A70,$O70)&amp;"*",$N71:$N$181,"R"),0)</f>
        <v>0</v>
      </c>
      <c r="N70" s="35" t="str">
        <f t="shared" si="2"/>
        <v>R</v>
      </c>
      <c r="O70" s="35">
        <f t="shared" si="3"/>
        <v>4</v>
      </c>
      <c r="P70" s="36" t="e">
        <f>IF(ABS(#REF!+#REF!+D70+F70)&gt;0,"SI","NO")</f>
        <v>#REF!</v>
      </c>
      <c r="Q70" s="37">
        <v>1</v>
      </c>
      <c r="R70" s="38">
        <v>3</v>
      </c>
      <c r="S70" s="5"/>
      <c r="T70" s="39" t="e">
        <f>#REF!-#REF!</f>
        <v>#REF!</v>
      </c>
      <c r="U70" s="40" t="e">
        <f>IF(#REF!=0,0,T70/#REF!)</f>
        <v>#REF!</v>
      </c>
      <c r="V70" s="41" t="e">
        <f>D70-#REF!</f>
        <v>#REF!</v>
      </c>
      <c r="W70" s="40" t="e">
        <f>IF(#REF!=0,0,V70/#REF!)</f>
        <v>#REF!</v>
      </c>
      <c r="X70" s="42" t="e">
        <f>+D70-#REF!</f>
        <v>#REF!</v>
      </c>
      <c r="Y70" s="43" t="e">
        <f>IF(#REF!=0,0,X70/#REF!)</f>
        <v>#REF!</v>
      </c>
      <c r="Z70" s="33"/>
      <c r="AA70" s="33"/>
      <c r="AB70" s="33"/>
      <c r="AC70" s="33"/>
      <c r="AD70" s="33"/>
      <c r="AE70" s="33"/>
    </row>
    <row r="71" spans="1:31" s="44" customFormat="1" ht="15.75" customHeight="1" x14ac:dyDescent="0.2">
      <c r="A71" s="45" t="s">
        <v>85</v>
      </c>
      <c r="B71" s="45"/>
      <c r="C71" s="46" t="str">
        <f>IFERROR(INDEX('[1]Balanza Egresos'!A:C,MATCH(A71,'[1]Balanza Egresos'!A:A,0),2),"SIN CUENTA")</f>
        <v xml:space="preserve">  Otros equipos</v>
      </c>
      <c r="D71" s="31">
        <f>IF($N71="A",SUMIFS(D72:D$181,$A72:$A$181,LEFT($A71,$O71)&amp;"*",$N72:$N$181,"R"),J71+K71+L71+M71)</f>
        <v>2000000</v>
      </c>
      <c r="E71" s="53"/>
      <c r="F71" s="47" t="e">
        <f>IF($N71="A",SUMIFS(F72:F$181,$A72:$A$181,LEFT($A71,$O71)&amp;"*",$N72:$N$181,"R"),SUMIFS('[1]Balanza Egresos'!$V:$V,'[1]Balanza Egresos'!$A:$A,$A71))</f>
        <v>#VALUE!</v>
      </c>
      <c r="G71" s="47"/>
      <c r="H71" s="47">
        <f>H72</f>
        <v>0</v>
      </c>
      <c r="I71" s="33"/>
      <c r="J71" s="51">
        <f>IF($N71="A",SUMIFS(J72:J$181,$A72:$A$181,LEFT($A71,$O71)&amp;"*",$N72:$N$181,"R"),0)</f>
        <v>0</v>
      </c>
      <c r="K71" s="51">
        <f>IF($N71="A",SUMIFS(K72:K$181,$A72:$A$181,LEFT($A71,$O71)&amp;"*",$N72:$N$181,"R"),0)</f>
        <v>0</v>
      </c>
      <c r="L71" s="51">
        <f>IF($N71="A",SUMIFS(L72:L$181,$A72:$A$181,LEFT($A71,$O71)&amp;"*",$N72:$N$181,"R"),0)</f>
        <v>2000000</v>
      </c>
      <c r="M71" s="51">
        <f>IF($N71="A",SUMIFS(M72:M$181,$A72:$A$181,LEFT($A71,$O71)&amp;"*",$N72:$N$181,"R"),0)</f>
        <v>0</v>
      </c>
      <c r="N71" s="35" t="str">
        <f t="shared" si="2"/>
        <v>A</v>
      </c>
      <c r="O71" s="35">
        <f t="shared" si="3"/>
        <v>3</v>
      </c>
      <c r="P71" s="36" t="e">
        <f>IF(ABS(#REF!+#REF!+D71+F71)&gt;0,"SI","NO")</f>
        <v>#REF!</v>
      </c>
      <c r="Q71" s="37">
        <v>1</v>
      </c>
      <c r="R71" s="38" t="s">
        <v>20</v>
      </c>
      <c r="S71" s="5"/>
      <c r="T71" s="39" t="e">
        <f>#REF!-#REF!</f>
        <v>#REF!</v>
      </c>
      <c r="U71" s="40" t="e">
        <f>IF(#REF!=0,0,T71/#REF!)</f>
        <v>#REF!</v>
      </c>
      <c r="V71" s="41" t="e">
        <f>D71-#REF!</f>
        <v>#REF!</v>
      </c>
      <c r="W71" s="40" t="e">
        <f>IF(#REF!=0,0,V71/#REF!)</f>
        <v>#REF!</v>
      </c>
      <c r="X71" s="42" t="e">
        <f>+D71-#REF!</f>
        <v>#REF!</v>
      </c>
      <c r="Y71" s="43" t="e">
        <f>IF(#REF!=0,0,X71/#REF!)</f>
        <v>#REF!</v>
      </c>
      <c r="Z71" s="33"/>
      <c r="AA71" s="33"/>
      <c r="AB71" s="33"/>
      <c r="AC71" s="33"/>
      <c r="AD71" s="33"/>
      <c r="AE71" s="33"/>
    </row>
    <row r="72" spans="1:31" s="44" customFormat="1" ht="22.5" x14ac:dyDescent="0.2">
      <c r="A72" s="45" t="s">
        <v>86</v>
      </c>
      <c r="B72" s="45"/>
      <c r="C72" s="46" t="str">
        <f>IFERROR(INDEX('[1]Balanza Egresos'!A:C,MATCH(A72,'[1]Balanza Egresos'!A:A,0),2),"SIN CUENTA")</f>
        <v xml:space="preserve">  MAQUINARIA Y EQUIPO</v>
      </c>
      <c r="D72" s="31">
        <f>IF($N72="A",SUMIFS(D74:D$181,$A74:$A$181,LEFT($A72,$O72)&amp;"*",$N74:$N$181,"R"),J72+K72+L72+M72)</f>
        <v>2000000</v>
      </c>
      <c r="E72" s="53" t="s">
        <v>87</v>
      </c>
      <c r="F72" s="50" t="e">
        <f>IF($N72="A",SUMIFS(F73:F$181,$A73:$A$181,LEFT($A72,$O72)&amp;"*",$N73:$N$181,"R"),SUMIFS('[1]Balanza Egresos'!$V:$V,'[1]Balanza Egresos'!$A:$A,$A72))</f>
        <v>#VALUE!</v>
      </c>
      <c r="G72" s="50"/>
      <c r="H72" s="50"/>
      <c r="I72" s="33"/>
      <c r="J72" s="51">
        <f>IF($N72="A",SUMIFS(J73:J$181,$A73:$A$181,LEFT($A72,$O72)&amp;"*",$N73:$N$181,"R"),0)</f>
        <v>0</v>
      </c>
      <c r="K72" s="51">
        <f>IF($N72="A",SUMIFS(K73:K$181,$A73:$A$181,LEFT($A72,$O72)&amp;"*",$N73:$N$181,"R"),0)</f>
        <v>0</v>
      </c>
      <c r="L72" s="51">
        <f>970000+750000+280000</f>
        <v>2000000</v>
      </c>
      <c r="M72" s="51">
        <f>IF($N72="A",SUMIFS(M73:M$181,$A73:$A$181,LEFT($A72,$O72)&amp;"*",$N73:$N$181,"R"),0)</f>
        <v>0</v>
      </c>
      <c r="N72" s="35" t="str">
        <f t="shared" si="2"/>
        <v>R</v>
      </c>
      <c r="O72" s="35">
        <f t="shared" si="3"/>
        <v>4</v>
      </c>
      <c r="P72" s="36" t="e">
        <f>IF(ABS(#REF!+#REF!+D72+F72)&gt;0,"SI","NO")</f>
        <v>#REF!</v>
      </c>
      <c r="Q72" s="37">
        <v>1</v>
      </c>
      <c r="R72" s="38">
        <v>3</v>
      </c>
      <c r="S72" s="5"/>
      <c r="T72" s="39" t="e">
        <f>#REF!-#REF!</f>
        <v>#REF!</v>
      </c>
      <c r="U72" s="40" t="e">
        <f>IF(#REF!=0,0,T72/#REF!)</f>
        <v>#REF!</v>
      </c>
      <c r="V72" s="41" t="e">
        <f>D72-#REF!</f>
        <v>#REF!</v>
      </c>
      <c r="W72" s="40" t="e">
        <f>IF(#REF!=0,0,V72/#REF!)</f>
        <v>#REF!</v>
      </c>
      <c r="X72" s="42" t="e">
        <f>+D72-#REF!</f>
        <v>#REF!</v>
      </c>
      <c r="Y72" s="43" t="e">
        <f>IF(#REF!=0,0,X72/#REF!)</f>
        <v>#REF!</v>
      </c>
      <c r="Z72" s="33"/>
      <c r="AA72" s="33"/>
      <c r="AB72" s="33"/>
      <c r="AC72" s="33"/>
      <c r="AD72" s="33"/>
      <c r="AE72" s="33"/>
    </row>
    <row r="73" spans="1:31" s="44" customFormat="1" ht="15" hidden="1" customHeight="1" x14ac:dyDescent="0.2">
      <c r="A73" s="45" t="s">
        <v>88</v>
      </c>
      <c r="B73" s="45"/>
      <c r="C73" s="46" t="s">
        <v>89</v>
      </c>
      <c r="D73" s="31">
        <f>IF($N73="A",SUMIFS(D75:D$181,$A75:$A$181,LEFT($A73,$O73)&amp;"*",$N75:$N$181,"R"),J73+K73+L73+M73)</f>
        <v>0</v>
      </c>
      <c r="E73" s="53"/>
      <c r="F73" s="50" t="e">
        <f>IF($N73="A",SUMIFS(F74:F$181,$A74:$A$181,LEFT($A73,$O73)&amp;"*",$N74:$N$181,"R"),SUMIFS('[1]Balanza Egresos'!$V:$V,'[1]Balanza Egresos'!$A:$A,$A73))</f>
        <v>#VALUE!</v>
      </c>
      <c r="G73" s="50"/>
      <c r="H73" s="50"/>
      <c r="I73" s="33"/>
      <c r="J73" s="51">
        <f>IF($N73="A",SUMIFS(J74:J$181,$A74:$A$181,LEFT($A73,$O73)&amp;"*",$N74:$N$181,"R"),0)</f>
        <v>0</v>
      </c>
      <c r="K73" s="51">
        <f>IF($N73="A",SUMIFS(K74:K$181,$A74:$A$181,LEFT($A73,$O73)&amp;"*",$N74:$N$181,"R"),0)</f>
        <v>0</v>
      </c>
      <c r="L73" s="51">
        <v>0</v>
      </c>
      <c r="M73" s="51">
        <f>IF($N73="A",SUMIFS(M74:M$181,$A74:$A$181,LEFT($A73,$O73)&amp;"*",$N74:$N$181,"R"),0)</f>
        <v>0</v>
      </c>
      <c r="N73" s="35" t="str">
        <f t="shared" si="2"/>
        <v>R</v>
      </c>
      <c r="O73" s="35">
        <f t="shared" si="3"/>
        <v>4</v>
      </c>
      <c r="P73" s="36" t="e">
        <f>IF(ABS(#REF!+#REF!+D73+F73)&gt;0,"SI","NO")</f>
        <v>#REF!</v>
      </c>
      <c r="Q73" s="37">
        <v>1</v>
      </c>
      <c r="R73" s="38">
        <v>3</v>
      </c>
      <c r="S73" s="5"/>
      <c r="T73" s="39" t="e">
        <f>#REF!-#REF!</f>
        <v>#REF!</v>
      </c>
      <c r="U73" s="40" t="e">
        <f>IF(#REF!=0,0,T73/#REF!)</f>
        <v>#REF!</v>
      </c>
      <c r="V73" s="41" t="e">
        <f>D73-#REF!</f>
        <v>#REF!</v>
      </c>
      <c r="W73" s="40" t="e">
        <f>IF(#REF!=0,0,V73/#REF!)</f>
        <v>#REF!</v>
      </c>
      <c r="X73" s="42" t="e">
        <f>+D73-#REF!</f>
        <v>#REF!</v>
      </c>
      <c r="Y73" s="43" t="e">
        <f>IF(#REF!=0,0,X73/#REF!)</f>
        <v>#REF!</v>
      </c>
      <c r="Z73" s="33"/>
      <c r="AA73" s="33"/>
      <c r="AB73" s="33"/>
      <c r="AC73" s="33"/>
      <c r="AD73" s="33"/>
      <c r="AE73" s="33"/>
    </row>
    <row r="74" spans="1:31" s="44" customFormat="1" ht="15.75" hidden="1" customHeight="1" x14ac:dyDescent="0.2">
      <c r="A74" s="45" t="s">
        <v>90</v>
      </c>
      <c r="B74" s="45"/>
      <c r="C74" s="46" t="str">
        <f>IFERROR(INDEX('[1]Balanza Egresos'!A:C,MATCH(A74,'[1]Balanza Egresos'!A:A,0),2),"SIN CUENTA")</f>
        <v>SIN CUENTA</v>
      </c>
      <c r="D74" s="31">
        <f>IF($N74="A",SUMIFS(D75:D$181,$A75:$A$181,LEFT($A74,$O74)&amp;"*",$N75:$N$181,"R"),J74+K74+L74+M74)</f>
        <v>0</v>
      </c>
      <c r="E74" s="53"/>
      <c r="F74" s="47" t="e">
        <f>IF($N74="A",SUMIFS(F75:F$181,$A75:$A$181,LEFT($A74,$O74)&amp;"*",$N75:$N$181,"R"),SUMIFS('[1]Balanza Egresos'!$V:$V,'[1]Balanza Egresos'!$A:$A,$A74))</f>
        <v>#VALUE!</v>
      </c>
      <c r="G74" s="47"/>
      <c r="H74" s="47">
        <f>H92+H91+H90+H83+H82+H80+H78+H77+H75</f>
        <v>0</v>
      </c>
      <c r="I74" s="33"/>
      <c r="J74" s="51">
        <f>IF($N74="A",SUMIFS(J75:J$181,$A75:$A$181,LEFT($A74,$O74)&amp;"*",$N75:$N$181,"R"),0)</f>
        <v>0</v>
      </c>
      <c r="K74" s="51">
        <f>IF($N74="A",SUMIFS(K75:K$181,$A75:$A$181,LEFT($A74,$O74)&amp;"*",$N75:$N$181,"R"),0)</f>
        <v>0</v>
      </c>
      <c r="L74" s="51">
        <f>IF($N74="A",SUMIFS(L75:L$181,$A75:$A$181,LEFT($A74,$O74)&amp;"*",$N75:$N$181,"R"),0)</f>
        <v>0</v>
      </c>
      <c r="M74" s="51">
        <f>IF($N74="A",SUMIFS(M75:M$181,$A75:$A$181,LEFT($A74,$O74)&amp;"*",$N75:$N$181,"R"),0)</f>
        <v>0</v>
      </c>
      <c r="N74" s="35" t="str">
        <f t="shared" ref="N74:N105" si="4">IF(RIGHT(A74,2)="00","A","R")</f>
        <v>A</v>
      </c>
      <c r="O74" s="35">
        <f t="shared" ref="O74:O105" si="5">IF(RIGHT(A74,4)="0000",1,IF(RIGHT(A74,3)="000",2,IF(RIGHT(A74,2)="00",3,4)))</f>
        <v>2</v>
      </c>
      <c r="P74" s="36" t="e">
        <f>IF(ABS(#REF!+#REF!+D74+F74)&gt;0,"SI","NO")</f>
        <v>#REF!</v>
      </c>
      <c r="Q74" s="37">
        <v>1</v>
      </c>
      <c r="R74" s="38" t="s">
        <v>20</v>
      </c>
      <c r="S74" s="5"/>
      <c r="T74" s="39" t="e">
        <f>#REF!-#REF!</f>
        <v>#REF!</v>
      </c>
      <c r="U74" s="40" t="e">
        <f>IF(#REF!=0,0,T74/#REF!)</f>
        <v>#REF!</v>
      </c>
      <c r="V74" s="41" t="e">
        <f>D74-#REF!</f>
        <v>#REF!</v>
      </c>
      <c r="W74" s="40" t="e">
        <f>IF(#REF!=0,0,V74/#REF!)</f>
        <v>#REF!</v>
      </c>
      <c r="X74" s="42" t="e">
        <f>+D74-#REF!</f>
        <v>#REF!</v>
      </c>
      <c r="Y74" s="43" t="e">
        <f>IF(#REF!=0,0,X74/#REF!)</f>
        <v>#REF!</v>
      </c>
      <c r="Z74" s="33"/>
      <c r="AA74" s="33"/>
      <c r="AB74" s="33"/>
      <c r="AC74" s="33"/>
      <c r="AD74" s="33"/>
      <c r="AE74" s="33"/>
    </row>
    <row r="75" spans="1:31" s="44" customFormat="1" ht="15.75" hidden="1" customHeight="1" x14ac:dyDescent="0.2">
      <c r="A75" s="45" t="s">
        <v>91</v>
      </c>
      <c r="B75" s="45"/>
      <c r="C75" s="46" t="str">
        <f>IFERROR(INDEX('[1]Balanza Egresos'!A:C,MATCH(A75,'[1]Balanza Egresos'!A:A,0),2),"SIN CUENTA")</f>
        <v>SIN CUENTA</v>
      </c>
      <c r="D75" s="31">
        <f>IF($N75="A",SUMIFS(D76:D$181,$A76:$A$181,LEFT($A75,$O75)&amp;"*",$N76:$N$181,"R"),J75+K75+L75+M75)</f>
        <v>0</v>
      </c>
      <c r="E75" s="53"/>
      <c r="F75" s="47" t="e">
        <f>IF($N75="A",SUMIFS(F76:F$181,$A76:$A$181,LEFT($A75,$O75)&amp;"*",$N76:$N$181,"R"),SUMIFS('[1]Balanza Egresos'!$V:$V,'[1]Balanza Egresos'!$A:$A,$A75))</f>
        <v>#VALUE!</v>
      </c>
      <c r="G75" s="47"/>
      <c r="H75" s="47">
        <f>H76</f>
        <v>0</v>
      </c>
      <c r="I75" s="33"/>
      <c r="J75" s="51">
        <f>IF($N75="A",SUMIFS(J76:J$181,$A76:$A$181,LEFT($A75,$O75)&amp;"*",$N76:$N$181,"R"),0)</f>
        <v>0</v>
      </c>
      <c r="K75" s="51">
        <f>IF($N75="A",SUMIFS(K76:K$181,$A76:$A$181,LEFT($A75,$O75)&amp;"*",$N76:$N$181,"R"),0)</f>
        <v>0</v>
      </c>
      <c r="L75" s="51">
        <f>IF($N75="A",SUMIFS(L76:L$181,$A76:$A$181,LEFT($A75,$O75)&amp;"*",$N76:$N$181,"R"),0)</f>
        <v>0</v>
      </c>
      <c r="M75" s="51">
        <f>IF($N75="A",SUMIFS(M76:M$181,$A76:$A$181,LEFT($A75,$O75)&amp;"*",$N76:$N$181,"R"),0)</f>
        <v>0</v>
      </c>
      <c r="N75" s="35" t="str">
        <f t="shared" si="4"/>
        <v>A</v>
      </c>
      <c r="O75" s="35">
        <f t="shared" si="5"/>
        <v>3</v>
      </c>
      <c r="P75" s="36" t="e">
        <f>IF(ABS(#REF!+#REF!+D75+F75)&gt;0,"SI","NO")</f>
        <v>#REF!</v>
      </c>
      <c r="Q75" s="37">
        <v>1</v>
      </c>
      <c r="R75" s="38" t="s">
        <v>20</v>
      </c>
      <c r="S75" s="5"/>
      <c r="T75" s="39" t="e">
        <f>#REF!-#REF!</f>
        <v>#REF!</v>
      </c>
      <c r="U75" s="40" t="e">
        <f>IF(#REF!=0,0,T75/#REF!)</f>
        <v>#REF!</v>
      </c>
      <c r="V75" s="41" t="e">
        <f>D75-#REF!</f>
        <v>#REF!</v>
      </c>
      <c r="W75" s="40" t="e">
        <f>IF(#REF!=0,0,V75/#REF!)</f>
        <v>#REF!</v>
      </c>
      <c r="X75" s="42" t="e">
        <f>+D75-#REF!</f>
        <v>#REF!</v>
      </c>
      <c r="Y75" s="43" t="e">
        <f>IF(#REF!=0,0,X75/#REF!)</f>
        <v>#REF!</v>
      </c>
      <c r="Z75" s="33"/>
      <c r="AA75" s="33"/>
      <c r="AB75" s="33"/>
      <c r="AC75" s="33"/>
      <c r="AD75" s="33"/>
      <c r="AE75" s="33"/>
    </row>
    <row r="76" spans="1:31" s="44" customFormat="1" ht="15.75" hidden="1" customHeight="1" x14ac:dyDescent="0.2">
      <c r="A76" s="45" t="s">
        <v>92</v>
      </c>
      <c r="B76" s="45"/>
      <c r="C76" s="46" t="str">
        <f>IFERROR(INDEX('[1]Balanza Egresos'!A:C,MATCH(A76,'[1]Balanza Egresos'!A:A,0),2),"SIN CUENTA")</f>
        <v>SIN CUENTA</v>
      </c>
      <c r="D76" s="31">
        <f>IF($N76="A",SUMIFS(D77:D$181,$A77:$A$181,LEFT($A76,$O76)&amp;"*",$N77:$N$181,"R"),J76+K76+L76+M76)</f>
        <v>0</v>
      </c>
      <c r="E76" s="53"/>
      <c r="F76" s="50" t="e">
        <f>IF($N76="A",SUMIFS(F77:F$181,$A77:$A$181,LEFT($A76,$O76)&amp;"*",$N77:$N$181,"R"),SUMIFS('[1]Balanza Egresos'!$V:$V,'[1]Balanza Egresos'!$A:$A,$A76))</f>
        <v>#VALUE!</v>
      </c>
      <c r="G76" s="50"/>
      <c r="H76" s="50"/>
      <c r="I76" s="33"/>
      <c r="J76" s="51">
        <f>IF($N76="A",SUMIFS(J77:J$181,$A77:$A$181,LEFT($A76,$O76)&amp;"*",$N77:$N$181,"R"),0)</f>
        <v>0</v>
      </c>
      <c r="K76" s="51">
        <f>IF($N76="A",SUMIFS(K77:K$181,$A77:$A$181,LEFT($A76,$O76)&amp;"*",$N77:$N$181,"R"),0)</f>
        <v>0</v>
      </c>
      <c r="L76" s="51">
        <f>IF($N76="A",SUMIFS(L77:L$181,$A77:$A$181,LEFT($A76,$O76)&amp;"*",$N77:$N$181,"R"),0)</f>
        <v>0</v>
      </c>
      <c r="M76" s="51">
        <f>IF($N76="A",SUMIFS(M77:M$181,$A77:$A$181,LEFT($A76,$O76)&amp;"*",$N77:$N$181,"R"),0)</f>
        <v>0</v>
      </c>
      <c r="N76" s="35" t="str">
        <f t="shared" si="4"/>
        <v>R</v>
      </c>
      <c r="O76" s="35">
        <f t="shared" si="5"/>
        <v>4</v>
      </c>
      <c r="P76" s="36" t="e">
        <f>IF(ABS(#REF!+#REF!+D76+F76)&gt;0,"SI","NO")</f>
        <v>#REF!</v>
      </c>
      <c r="Q76" s="37">
        <v>1</v>
      </c>
      <c r="R76" s="38">
        <v>2</v>
      </c>
      <c r="S76" s="5"/>
      <c r="T76" s="39" t="e">
        <f>#REF!-#REF!</f>
        <v>#REF!</v>
      </c>
      <c r="U76" s="40" t="e">
        <f>IF(#REF!=0,0,T76/#REF!)</f>
        <v>#REF!</v>
      </c>
      <c r="V76" s="41" t="e">
        <f>D76-#REF!</f>
        <v>#REF!</v>
      </c>
      <c r="W76" s="40" t="e">
        <f>IF(#REF!=0,0,V76/#REF!)</f>
        <v>#REF!</v>
      </c>
      <c r="X76" s="42" t="e">
        <f>+D76-#REF!</f>
        <v>#REF!</v>
      </c>
      <c r="Y76" s="43" t="e">
        <f>IF(#REF!=0,0,X76/#REF!)</f>
        <v>#REF!</v>
      </c>
      <c r="Z76" s="33"/>
      <c r="AA76" s="33"/>
      <c r="AB76" s="33"/>
      <c r="AC76" s="33"/>
      <c r="AD76" s="33"/>
      <c r="AE76" s="33"/>
    </row>
    <row r="77" spans="1:31" s="44" customFormat="1" ht="15.75" hidden="1" customHeight="1" x14ac:dyDescent="0.2">
      <c r="A77" s="45" t="s">
        <v>93</v>
      </c>
      <c r="B77" s="45"/>
      <c r="C77" s="46" t="str">
        <f>IFERROR(INDEX('[1]Balanza Egresos'!A:C,MATCH(A77,'[1]Balanza Egresos'!A:A,0),2),"SIN CUENTA")</f>
        <v>SIN CUENTA</v>
      </c>
      <c r="D77" s="31">
        <f>IF($N77="A",SUMIFS(D78:D$181,$A78:$A$181,LEFT($A77,$O77)&amp;"*",$N78:$N$181,"R"),J77+K77+L77+M77)</f>
        <v>0</v>
      </c>
      <c r="E77" s="53"/>
      <c r="F77" s="50" t="e">
        <f>IF($N77="A",SUMIFS(F78:F$181,$A78:$A$181,LEFT($A77,$O77)&amp;"*",$N78:$N$181,"R"),SUMIFS('[1]Balanza Egresos'!$V:$V,'[1]Balanza Egresos'!$A:$A,$A77))</f>
        <v>#VALUE!</v>
      </c>
      <c r="G77" s="50"/>
      <c r="H77" s="50"/>
      <c r="I77" s="33"/>
      <c r="J77" s="51">
        <f>IF($N77="A",SUMIFS(J78:J$181,$A78:$A$181,LEFT($A77,$O77)&amp;"*",$N78:$N$181,"R"),0)</f>
        <v>0</v>
      </c>
      <c r="K77" s="51">
        <f>IF($N77="A",SUMIFS(K78:K$181,$A78:$A$181,LEFT($A77,$O77)&amp;"*",$N78:$N$181,"R"),0)</f>
        <v>0</v>
      </c>
      <c r="L77" s="51">
        <f>IF($N77="A",SUMIFS(L78:L$181,$A78:$A$181,LEFT($A77,$O77)&amp;"*",$N78:$N$181,"R"),0)</f>
        <v>0</v>
      </c>
      <c r="M77" s="51">
        <f>IF($N77="A",SUMIFS(M78:M$181,$A78:$A$181,LEFT($A77,$O77)&amp;"*",$N78:$N$181,"R"),0)</f>
        <v>0</v>
      </c>
      <c r="N77" s="35" t="str">
        <f t="shared" si="4"/>
        <v>A</v>
      </c>
      <c r="O77" s="35">
        <f t="shared" si="5"/>
        <v>3</v>
      </c>
      <c r="P77" s="36" t="e">
        <f>IF(ABS(#REF!+#REF!+D77+F77)&gt;0,"SI","NO")</f>
        <v>#REF!</v>
      </c>
      <c r="Q77" s="37">
        <v>1</v>
      </c>
      <c r="R77" s="38" t="s">
        <v>20</v>
      </c>
      <c r="S77" s="5"/>
      <c r="T77" s="39" t="e">
        <f>#REF!-#REF!</f>
        <v>#REF!</v>
      </c>
      <c r="U77" s="40" t="e">
        <f>IF(#REF!=0,0,T77/#REF!)</f>
        <v>#REF!</v>
      </c>
      <c r="V77" s="41" t="e">
        <f>D77-#REF!</f>
        <v>#REF!</v>
      </c>
      <c r="W77" s="40" t="e">
        <f>IF(#REF!=0,0,V77/#REF!)</f>
        <v>#REF!</v>
      </c>
      <c r="X77" s="42" t="e">
        <f>+D77-#REF!</f>
        <v>#REF!</v>
      </c>
      <c r="Y77" s="43" t="e">
        <f>IF(#REF!=0,0,X77/#REF!)</f>
        <v>#REF!</v>
      </c>
      <c r="Z77" s="33"/>
      <c r="AA77" s="33"/>
      <c r="AB77" s="33"/>
      <c r="AC77" s="33"/>
      <c r="AD77" s="33"/>
      <c r="AE77" s="33"/>
    </row>
    <row r="78" spans="1:31" s="44" customFormat="1" ht="15.75" hidden="1" customHeight="1" x14ac:dyDescent="0.2">
      <c r="A78" s="45" t="s">
        <v>94</v>
      </c>
      <c r="B78" s="45"/>
      <c r="C78" s="46" t="str">
        <f>IFERROR(INDEX('[1]Balanza Egresos'!A:C,MATCH(A78,'[1]Balanza Egresos'!A:A,0),2),"SIN CUENTA")</f>
        <v>SIN CUENTA</v>
      </c>
      <c r="D78" s="31">
        <f>IF($N78="A",SUMIFS(D79:D$181,$A79:$A$181,LEFT($A78,$O78)&amp;"*",$N79:$N$181,"R"),J78+K78+L78+M78)</f>
        <v>0</v>
      </c>
      <c r="E78" s="53"/>
      <c r="F78" s="47" t="e">
        <f>IF($N78="A",SUMIFS(F79:F$181,$A79:$A$181,LEFT($A78,$O78)&amp;"*",$N79:$N$181,"R"),SUMIFS('[1]Balanza Egresos'!$V:$V,'[1]Balanza Egresos'!$A:$A,$A78))</f>
        <v>#VALUE!</v>
      </c>
      <c r="G78" s="47"/>
      <c r="H78" s="47">
        <f>H79</f>
        <v>0</v>
      </c>
      <c r="I78" s="33"/>
      <c r="J78" s="51">
        <f>IF($N78="A",SUMIFS(J79:J$181,$A79:$A$181,LEFT($A78,$O78)&amp;"*",$N79:$N$181,"R"),0)</f>
        <v>0</v>
      </c>
      <c r="K78" s="51">
        <f>IF($N78="A",SUMIFS(K79:K$181,$A79:$A$181,LEFT($A78,$O78)&amp;"*",$N79:$N$181,"R"),0)</f>
        <v>0</v>
      </c>
      <c r="L78" s="51">
        <f>IF($N78="A",SUMIFS(L79:L$181,$A79:$A$181,LEFT($A78,$O78)&amp;"*",$N79:$N$181,"R"),0)</f>
        <v>0</v>
      </c>
      <c r="M78" s="51">
        <f>IF($N78="A",SUMIFS(M79:M$181,$A79:$A$181,LEFT($A78,$O78)&amp;"*",$N79:$N$181,"R"),0)</f>
        <v>0</v>
      </c>
      <c r="N78" s="35" t="str">
        <f t="shared" si="4"/>
        <v>R</v>
      </c>
      <c r="O78" s="35">
        <f t="shared" si="5"/>
        <v>4</v>
      </c>
      <c r="P78" s="36" t="e">
        <f>IF(ABS(#REF!+#REF!+D78+F78)&gt;0,"SI","NO")</f>
        <v>#REF!</v>
      </c>
      <c r="Q78" s="37">
        <v>1</v>
      </c>
      <c r="R78" s="38" t="s">
        <v>20</v>
      </c>
      <c r="S78" s="5"/>
      <c r="T78" s="39" t="e">
        <f>#REF!-#REF!</f>
        <v>#REF!</v>
      </c>
      <c r="U78" s="40" t="e">
        <f>IF(#REF!=0,0,T78/#REF!)</f>
        <v>#REF!</v>
      </c>
      <c r="V78" s="41" t="e">
        <f>D78-#REF!</f>
        <v>#REF!</v>
      </c>
      <c r="W78" s="40" t="e">
        <f>IF(#REF!=0,0,V78/#REF!)</f>
        <v>#REF!</v>
      </c>
      <c r="X78" s="42" t="e">
        <f>+D78-#REF!</f>
        <v>#REF!</v>
      </c>
      <c r="Y78" s="43" t="e">
        <f>IF(#REF!=0,0,X78/#REF!)</f>
        <v>#REF!</v>
      </c>
      <c r="Z78" s="33"/>
      <c r="AA78" s="33"/>
      <c r="AB78" s="33"/>
      <c r="AC78" s="33"/>
      <c r="AD78" s="33"/>
      <c r="AE78" s="33"/>
    </row>
    <row r="79" spans="1:31" s="44" customFormat="1" ht="15.75" hidden="1" customHeight="1" x14ac:dyDescent="0.2">
      <c r="A79" s="45" t="s">
        <v>95</v>
      </c>
      <c r="B79" s="45"/>
      <c r="C79" s="46" t="str">
        <f>IFERROR(INDEX('[1]Balanza Egresos'!A:C,MATCH(A79,'[1]Balanza Egresos'!A:A,0),2),"SIN CUENTA")</f>
        <v>SIN CUENTA</v>
      </c>
      <c r="D79" s="31">
        <f>IF($N79="A",SUMIFS(D80:D$181,$A80:$A$181,LEFT($A79,$O79)&amp;"*",$N80:$N$181,"R"),J79+K79+L79+M79)</f>
        <v>0</v>
      </c>
      <c r="E79" s="53"/>
      <c r="F79" s="50" t="e">
        <f>IF($N79="A",SUMIFS(F80:F$181,$A80:$A$181,LEFT($A79,$O79)&amp;"*",$N80:$N$181,"R"),SUMIFS('[1]Balanza Egresos'!$V:$V,'[1]Balanza Egresos'!$A:$A,$A79))</f>
        <v>#VALUE!</v>
      </c>
      <c r="G79" s="50"/>
      <c r="H79" s="50"/>
      <c r="I79" s="33"/>
      <c r="J79" s="51">
        <f>IF($N79="A",SUMIFS(J80:J$181,$A80:$A$181,LEFT($A79,$O79)&amp;"*",$N80:$N$181,"R"),0)</f>
        <v>0</v>
      </c>
      <c r="K79" s="51">
        <f>IF($N79="A",SUMIFS(K80:K$181,$A80:$A$181,LEFT($A79,$O79)&amp;"*",$N80:$N$181,"R"),0)</f>
        <v>0</v>
      </c>
      <c r="L79" s="51">
        <f>IF($N79="A",SUMIFS(L80:L$181,$A80:$A$181,LEFT($A79,$O79)&amp;"*",$N80:$N$181,"R"),0)</f>
        <v>0</v>
      </c>
      <c r="M79" s="51">
        <f>IF($N79="A",SUMIFS(M80:M$181,$A80:$A$181,LEFT($A79,$O79)&amp;"*",$N80:$N$181,"R"),0)</f>
        <v>0</v>
      </c>
      <c r="N79" s="35" t="str">
        <f t="shared" si="4"/>
        <v>A</v>
      </c>
      <c r="O79" s="35">
        <f t="shared" si="5"/>
        <v>3</v>
      </c>
      <c r="P79" s="36" t="e">
        <f>IF(ABS(#REF!+#REF!+D79+F79)&gt;0,"SI","NO")</f>
        <v>#REF!</v>
      </c>
      <c r="Q79" s="37">
        <v>1</v>
      </c>
      <c r="R79" s="38">
        <v>2</v>
      </c>
      <c r="S79" s="5"/>
      <c r="T79" s="39" t="e">
        <f>#REF!-#REF!</f>
        <v>#REF!</v>
      </c>
      <c r="U79" s="40" t="e">
        <f>IF(#REF!=0,0,T79/#REF!)</f>
        <v>#REF!</v>
      </c>
      <c r="V79" s="41" t="e">
        <f>D79-#REF!</f>
        <v>#REF!</v>
      </c>
      <c r="W79" s="40" t="e">
        <f>IF(#REF!=0,0,V79/#REF!)</f>
        <v>#REF!</v>
      </c>
      <c r="X79" s="42" t="e">
        <f>+D79-#REF!</f>
        <v>#REF!</v>
      </c>
      <c r="Y79" s="43" t="e">
        <f>IF(#REF!=0,0,X79/#REF!)</f>
        <v>#REF!</v>
      </c>
      <c r="Z79" s="33"/>
      <c r="AA79" s="33"/>
      <c r="AB79" s="33"/>
      <c r="AC79" s="33"/>
      <c r="AD79" s="33"/>
      <c r="AE79" s="33"/>
    </row>
    <row r="80" spans="1:31" s="44" customFormat="1" ht="15" hidden="1" x14ac:dyDescent="0.2">
      <c r="A80" s="45" t="s">
        <v>96</v>
      </c>
      <c r="B80" s="45"/>
      <c r="C80" s="46" t="str">
        <f>IFERROR(INDEX('[1]Balanza Egresos'!A:C,MATCH(A80,'[1]Balanza Egresos'!A:A,0),2),"SIN CUENTA")</f>
        <v>SIN CUENTA</v>
      </c>
      <c r="D80" s="31">
        <f>IF($N80="A",SUMIFS(D81:D$181,$A81:$A$181,LEFT($A80,$O80)&amp;"*",$N81:$N$181,"R"),J80+K80+L80+M80)</f>
        <v>0</v>
      </c>
      <c r="E80" s="53"/>
      <c r="F80" s="47" t="e">
        <f>IF($N80="A",SUMIFS(F81:F$181,$A81:$A$181,LEFT($A80,$O80)&amp;"*",$N81:$N$181,"R"),SUMIFS('[1]Balanza Egresos'!$V:$V,'[1]Balanza Egresos'!$A:$A,$A80))</f>
        <v>#VALUE!</v>
      </c>
      <c r="G80" s="47"/>
      <c r="H80" s="47">
        <f>H81</f>
        <v>0</v>
      </c>
      <c r="I80" s="33"/>
      <c r="J80" s="51">
        <f>IF($N80="A",SUMIFS(J81:J$181,$A81:$A$181,LEFT($A80,$O80)&amp;"*",$N81:$N$181,"R"),0)</f>
        <v>0</v>
      </c>
      <c r="K80" s="51">
        <f>IF($N80="A",SUMIFS(K81:K$181,$A81:$A$181,LEFT($A80,$O80)&amp;"*",$N81:$N$181,"R"),0)</f>
        <v>0</v>
      </c>
      <c r="L80" s="51">
        <f>IF($N80="A",SUMIFS(L81:L$181,$A81:$A$181,LEFT($A80,$O80)&amp;"*",$N81:$N$181,"R"),0)</f>
        <v>0</v>
      </c>
      <c r="M80" s="51">
        <f>IF($N80="A",SUMIFS(M81:M$181,$A81:$A$181,LEFT($A80,$O80)&amp;"*",$N81:$N$181,"R"),0)</f>
        <v>0</v>
      </c>
      <c r="N80" s="35" t="str">
        <f t="shared" si="4"/>
        <v>R</v>
      </c>
      <c r="O80" s="35">
        <f t="shared" si="5"/>
        <v>4</v>
      </c>
      <c r="P80" s="36" t="e">
        <f>IF(ABS(#REF!+#REF!+D80+F80)&gt;0,"SI","NO")</f>
        <v>#REF!</v>
      </c>
      <c r="Q80" s="37">
        <v>1</v>
      </c>
      <c r="R80" s="38" t="s">
        <v>20</v>
      </c>
      <c r="S80" s="5"/>
      <c r="T80" s="39" t="e">
        <f>#REF!-#REF!</f>
        <v>#REF!</v>
      </c>
      <c r="U80" s="40" t="e">
        <f>IF(#REF!=0,0,T80/#REF!)</f>
        <v>#REF!</v>
      </c>
      <c r="V80" s="41" t="e">
        <f>D80-#REF!</f>
        <v>#REF!</v>
      </c>
      <c r="W80" s="40" t="e">
        <f>IF(#REF!=0,0,V80/#REF!)</f>
        <v>#REF!</v>
      </c>
      <c r="X80" s="42" t="e">
        <f>+D80-#REF!</f>
        <v>#REF!</v>
      </c>
      <c r="Y80" s="43" t="e">
        <f>IF(#REF!=0,0,X80/#REF!)</f>
        <v>#REF!</v>
      </c>
      <c r="Z80" s="33"/>
      <c r="AA80" s="33"/>
      <c r="AB80" s="33"/>
      <c r="AC80" s="33"/>
      <c r="AD80" s="33"/>
      <c r="AE80" s="33"/>
    </row>
    <row r="81" spans="1:31" s="44" customFormat="1" ht="15" hidden="1" x14ac:dyDescent="0.2">
      <c r="A81" s="45" t="s">
        <v>97</v>
      </c>
      <c r="B81" s="45"/>
      <c r="C81" s="46" t="str">
        <f>IFERROR(INDEX('[1]Balanza Egresos'!A:C,MATCH(A81,'[1]Balanza Egresos'!A:A,0),2),"SIN CUENTA")</f>
        <v>SIN CUENTA</v>
      </c>
      <c r="D81" s="31">
        <f>IF($N81="A",SUMIFS(D82:D$181,$A82:$A$181,LEFT($A81,$O81)&amp;"*",$N82:$N$181,"R"),J81+K81+L81+M81)</f>
        <v>0</v>
      </c>
      <c r="E81" s="53"/>
      <c r="F81" s="50" t="e">
        <f>IF($N81="A",SUMIFS(F82:F$181,$A82:$A$181,LEFT($A81,$O81)&amp;"*",$N82:$N$181,"R"),SUMIFS('[1]Balanza Egresos'!$V:$V,'[1]Balanza Egresos'!$A:$A,$A81))</f>
        <v>#VALUE!</v>
      </c>
      <c r="G81" s="50"/>
      <c r="H81" s="50"/>
      <c r="I81" s="33"/>
      <c r="J81" s="51">
        <f>IF($N81="A",SUMIFS(J82:J$181,$A82:$A$181,LEFT($A81,$O81)&amp;"*",$N82:$N$181,"R"),0)</f>
        <v>0</v>
      </c>
      <c r="K81" s="51">
        <f>IF($N81="A",SUMIFS(K82:K$181,$A82:$A$181,LEFT($A81,$O81)&amp;"*",$N82:$N$181,"R"),0)</f>
        <v>0</v>
      </c>
      <c r="L81" s="51">
        <f>IF($N81="A",SUMIFS(L82:L$181,$A82:$A$181,LEFT($A81,$O81)&amp;"*",$N82:$N$181,"R"),0)</f>
        <v>0</v>
      </c>
      <c r="M81" s="51">
        <f>IF($N81="A",SUMIFS(M82:M$181,$A82:$A$181,LEFT($A81,$O81)&amp;"*",$N82:$N$181,"R"),0)</f>
        <v>0</v>
      </c>
      <c r="N81" s="35" t="str">
        <f t="shared" si="4"/>
        <v>A</v>
      </c>
      <c r="O81" s="35">
        <f t="shared" si="5"/>
        <v>3</v>
      </c>
      <c r="P81" s="36" t="e">
        <f>IF(ABS(#REF!+#REF!+D81+F81)&gt;0,"SI","NO")</f>
        <v>#REF!</v>
      </c>
      <c r="Q81" s="37">
        <v>1</v>
      </c>
      <c r="R81" s="38">
        <v>2</v>
      </c>
      <c r="S81" s="5"/>
      <c r="T81" s="39" t="e">
        <f>#REF!-#REF!</f>
        <v>#REF!</v>
      </c>
      <c r="U81" s="40" t="e">
        <f>IF(#REF!=0,0,T81/#REF!)</f>
        <v>#REF!</v>
      </c>
      <c r="V81" s="41" t="e">
        <f>D81-#REF!</f>
        <v>#REF!</v>
      </c>
      <c r="W81" s="40" t="e">
        <f>IF(#REF!=0,0,V81/#REF!)</f>
        <v>#REF!</v>
      </c>
      <c r="X81" s="42" t="e">
        <f>+D81-#REF!</f>
        <v>#REF!</v>
      </c>
      <c r="Y81" s="43" t="e">
        <f>IF(#REF!=0,0,X81/#REF!)</f>
        <v>#REF!</v>
      </c>
      <c r="Z81" s="33"/>
      <c r="AA81" s="33"/>
      <c r="AB81" s="33"/>
      <c r="AC81" s="33"/>
      <c r="AD81" s="33"/>
      <c r="AE81" s="33"/>
    </row>
    <row r="82" spans="1:31" s="44" customFormat="1" ht="15.75" hidden="1" customHeight="1" x14ac:dyDescent="0.2">
      <c r="A82" s="45" t="s">
        <v>98</v>
      </c>
      <c r="B82" s="45"/>
      <c r="C82" s="46" t="str">
        <f>IFERROR(INDEX('[1]Balanza Egresos'!A:C,MATCH(A82,'[1]Balanza Egresos'!A:A,0),2),"SIN CUENTA")</f>
        <v>SIN CUENTA</v>
      </c>
      <c r="D82" s="31">
        <f>IF($N82="A",SUMIFS(D83:D$181,$A83:$A$181,LEFT($A82,$O82)&amp;"*",$N83:$N$181,"R"),J82+K82+L82+M82)</f>
        <v>0</v>
      </c>
      <c r="E82" s="53"/>
      <c r="F82" s="50" t="e">
        <f>IF($N82="A",SUMIFS(F83:F$181,$A83:$A$181,LEFT($A82,$O82)&amp;"*",$N83:$N$181,"R"),SUMIFS('[1]Balanza Egresos'!$V:$V,'[1]Balanza Egresos'!$A:$A,$A82))</f>
        <v>#VALUE!</v>
      </c>
      <c r="G82" s="50"/>
      <c r="H82" s="50"/>
      <c r="I82" s="33"/>
      <c r="J82" s="51">
        <f>IF($N82="A",SUMIFS(J83:J$181,$A83:$A$181,LEFT($A82,$O82)&amp;"*",$N83:$N$181,"R"),0)</f>
        <v>0</v>
      </c>
      <c r="K82" s="51">
        <f>IF($N82="A",SUMIFS(K83:K$181,$A83:$A$181,LEFT($A82,$O82)&amp;"*",$N83:$N$181,"R"),0)</f>
        <v>0</v>
      </c>
      <c r="L82" s="51">
        <f>IF($N82="A",SUMIFS(L83:L$181,$A83:$A$181,LEFT($A82,$O82)&amp;"*",$N83:$N$181,"R"),0)</f>
        <v>0</v>
      </c>
      <c r="M82" s="51">
        <f>IF($N82="A",SUMIFS(M83:M$181,$A83:$A$181,LEFT($A82,$O82)&amp;"*",$N83:$N$181,"R"),0)</f>
        <v>0</v>
      </c>
      <c r="N82" s="35" t="str">
        <f t="shared" si="4"/>
        <v>R</v>
      </c>
      <c r="O82" s="35">
        <f t="shared" si="5"/>
        <v>4</v>
      </c>
      <c r="P82" s="36" t="e">
        <f>IF(ABS(#REF!+#REF!+D82+F82)&gt;0,"SI","NO")</f>
        <v>#REF!</v>
      </c>
      <c r="Q82" s="37">
        <v>1</v>
      </c>
      <c r="R82" s="38">
        <v>2</v>
      </c>
      <c r="S82" s="5"/>
      <c r="T82" s="39" t="e">
        <f>#REF!-#REF!</f>
        <v>#REF!</v>
      </c>
      <c r="U82" s="40" t="e">
        <f>IF(#REF!=0,0,T82/#REF!)</f>
        <v>#REF!</v>
      </c>
      <c r="V82" s="41" t="e">
        <f>D82-#REF!</f>
        <v>#REF!</v>
      </c>
      <c r="W82" s="40" t="e">
        <f>IF(#REF!=0,0,V82/#REF!)</f>
        <v>#REF!</v>
      </c>
      <c r="X82" s="42" t="e">
        <f>+D82-#REF!</f>
        <v>#REF!</v>
      </c>
      <c r="Y82" s="43" t="e">
        <f>IF(#REF!=0,0,X82/#REF!)</f>
        <v>#REF!</v>
      </c>
      <c r="Z82" s="33"/>
      <c r="AA82" s="33"/>
      <c r="AB82" s="33"/>
      <c r="AC82" s="33"/>
      <c r="AD82" s="33"/>
      <c r="AE82" s="33"/>
    </row>
    <row r="83" spans="1:31" s="44" customFormat="1" ht="15.75" hidden="1" customHeight="1" x14ac:dyDescent="0.2">
      <c r="A83" s="45" t="s">
        <v>99</v>
      </c>
      <c r="B83" s="45"/>
      <c r="C83" s="46" t="str">
        <f>IFERROR(INDEX('[1]Balanza Egresos'!A:C,MATCH(A83,'[1]Balanza Egresos'!A:A,0),2),"SIN CUENTA")</f>
        <v>SIN CUENTA</v>
      </c>
      <c r="D83" s="31">
        <f>IF($N83="A",SUMIFS(D84:D$181,$A84:$A$181,LEFT($A83,$O83)&amp;"*",$N84:$N$181,"R"),J83+K83+L83+M83)</f>
        <v>0</v>
      </c>
      <c r="E83" s="53"/>
      <c r="F83" s="47" t="e">
        <f>IF($N83="A",SUMIFS(F84:F$181,$A84:$A$181,LEFT($A83,$O83)&amp;"*",$N84:$N$181,"R"),SUMIFS('[1]Balanza Egresos'!$V:$V,'[1]Balanza Egresos'!$A:$A,$A83))</f>
        <v>#VALUE!</v>
      </c>
      <c r="G83" s="47"/>
      <c r="H83" s="47">
        <f>SUM(H84:H89)</f>
        <v>0</v>
      </c>
      <c r="I83" s="33"/>
      <c r="J83" s="51">
        <f>IF($N83="A",SUMIFS(J84:J$181,$A84:$A$181,LEFT($A83,$O83)&amp;"*",$N84:$N$181,"R"),0)</f>
        <v>0</v>
      </c>
      <c r="K83" s="51">
        <f>IF($N83="A",SUMIFS(K84:K$181,$A84:$A$181,LEFT($A83,$O83)&amp;"*",$N84:$N$181,"R"),0)</f>
        <v>0</v>
      </c>
      <c r="L83" s="51">
        <f>IF($N83="A",SUMIFS(L84:L$181,$A84:$A$181,LEFT($A83,$O83)&amp;"*",$N84:$N$181,"R"),0)</f>
        <v>0</v>
      </c>
      <c r="M83" s="51">
        <f>IF($N83="A",SUMIFS(M84:M$181,$A84:$A$181,LEFT($A83,$O83)&amp;"*",$N84:$N$181,"R"),0)</f>
        <v>0</v>
      </c>
      <c r="N83" s="35" t="str">
        <f t="shared" si="4"/>
        <v>A</v>
      </c>
      <c r="O83" s="35">
        <f t="shared" si="5"/>
        <v>3</v>
      </c>
      <c r="P83" s="36" t="e">
        <f>IF(ABS(#REF!+#REF!+D83+F83)&gt;0,"SI","NO")</f>
        <v>#REF!</v>
      </c>
      <c r="Q83" s="37">
        <v>1</v>
      </c>
      <c r="R83" s="38" t="s">
        <v>20</v>
      </c>
      <c r="S83" s="5"/>
      <c r="T83" s="39" t="e">
        <f>#REF!-#REF!</f>
        <v>#REF!</v>
      </c>
      <c r="U83" s="40" t="e">
        <f>IF(#REF!=0,0,T83/#REF!)</f>
        <v>#REF!</v>
      </c>
      <c r="V83" s="41" t="e">
        <f>D83-#REF!</f>
        <v>#REF!</v>
      </c>
      <c r="W83" s="40" t="e">
        <f>IF(#REF!=0,0,V83/#REF!)</f>
        <v>#REF!</v>
      </c>
      <c r="X83" s="42" t="e">
        <f>+D83-#REF!</f>
        <v>#REF!</v>
      </c>
      <c r="Y83" s="43" t="e">
        <f>IF(#REF!=0,0,X83/#REF!)</f>
        <v>#REF!</v>
      </c>
      <c r="Z83" s="33"/>
      <c r="AA83" s="33"/>
      <c r="AB83" s="33"/>
      <c r="AC83" s="33"/>
      <c r="AD83" s="33"/>
      <c r="AE83" s="33"/>
    </row>
    <row r="84" spans="1:31" s="44" customFormat="1" ht="15" hidden="1" x14ac:dyDescent="0.2">
      <c r="A84" s="45" t="s">
        <v>100</v>
      </c>
      <c r="B84" s="45"/>
      <c r="C84" s="46" t="str">
        <f>IFERROR(INDEX('[1]Balanza Egresos'!A:C,MATCH(A84,'[1]Balanza Egresos'!A:A,0),2),"SIN CUENTA")</f>
        <v>SIN CUENTA</v>
      </c>
      <c r="D84" s="31">
        <f>IF($N84="A",SUMIFS(D85:D$181,$A85:$A$181,LEFT($A84,$O84)&amp;"*",$N85:$N$181,"R"),J84+K84+L84+M84)</f>
        <v>0</v>
      </c>
      <c r="E84" s="53"/>
      <c r="F84" s="50" t="e">
        <f>IF($N84="A",SUMIFS(F85:F$181,$A85:$A$181,LEFT($A84,$O84)&amp;"*",$N85:$N$181,"R"),SUMIFS('[1]Balanza Egresos'!$V:$V,'[1]Balanza Egresos'!$A:$A,$A84))</f>
        <v>#VALUE!</v>
      </c>
      <c r="G84" s="50"/>
      <c r="H84" s="50"/>
      <c r="I84" s="33"/>
      <c r="J84" s="51">
        <f>IF($N84="A",SUMIFS(J85:J$181,$A85:$A$181,LEFT($A84,$O84)&amp;"*",$N85:$N$181,"R"),0)</f>
        <v>0</v>
      </c>
      <c r="K84" s="51">
        <f>IF($N84="A",SUMIFS(K85:K$181,$A85:$A$181,LEFT($A84,$O84)&amp;"*",$N85:$N$181,"R"),0)</f>
        <v>0</v>
      </c>
      <c r="L84" s="51">
        <f>IF($N84="A",SUMIFS(L85:L$181,$A85:$A$181,LEFT($A84,$O84)&amp;"*",$N85:$N$181,"R"),0)</f>
        <v>0</v>
      </c>
      <c r="M84" s="51">
        <f>IF($N84="A",SUMIFS(M85:M$181,$A85:$A$181,LEFT($A84,$O84)&amp;"*",$N85:$N$181,"R"),0)</f>
        <v>0</v>
      </c>
      <c r="N84" s="35" t="str">
        <f t="shared" si="4"/>
        <v>R</v>
      </c>
      <c r="O84" s="35">
        <f t="shared" si="5"/>
        <v>4</v>
      </c>
      <c r="P84" s="36" t="e">
        <f>IF(ABS(#REF!+#REF!+D84+F84)&gt;0,"SI","NO")</f>
        <v>#REF!</v>
      </c>
      <c r="Q84" s="37">
        <v>1</v>
      </c>
      <c r="R84" s="38">
        <v>2</v>
      </c>
      <c r="S84" s="5"/>
      <c r="T84" s="39" t="e">
        <f>#REF!-#REF!</f>
        <v>#REF!</v>
      </c>
      <c r="U84" s="40" t="e">
        <f>IF(#REF!=0,0,T84/#REF!)</f>
        <v>#REF!</v>
      </c>
      <c r="V84" s="41" t="e">
        <f>D84-#REF!</f>
        <v>#REF!</v>
      </c>
      <c r="W84" s="40" t="e">
        <f>IF(#REF!=0,0,V84/#REF!)</f>
        <v>#REF!</v>
      </c>
      <c r="X84" s="42" t="e">
        <f>+D84-#REF!</f>
        <v>#REF!</v>
      </c>
      <c r="Y84" s="43" t="e">
        <f>IF(#REF!=0,0,X84/#REF!)</f>
        <v>#REF!</v>
      </c>
      <c r="Z84" s="33"/>
      <c r="AA84" s="33"/>
      <c r="AB84" s="33"/>
      <c r="AC84" s="33"/>
      <c r="AD84" s="33"/>
      <c r="AE84" s="33"/>
    </row>
    <row r="85" spans="1:31" s="44" customFormat="1" ht="15.75" hidden="1" customHeight="1" x14ac:dyDescent="0.2">
      <c r="A85" s="45" t="s">
        <v>101</v>
      </c>
      <c r="B85" s="45"/>
      <c r="C85" s="46" t="str">
        <f>IFERROR(INDEX('[1]Balanza Egresos'!A:C,MATCH(A85,'[1]Balanza Egresos'!A:A,0),2),"SIN CUENTA")</f>
        <v>SIN CUENTA</v>
      </c>
      <c r="D85" s="31">
        <f>IF($N85="A",SUMIFS(D86:D$181,$A86:$A$181,LEFT($A85,$O85)&amp;"*",$N86:$N$181,"R"),J85+K85+L85+M85)</f>
        <v>0</v>
      </c>
      <c r="E85" s="53"/>
      <c r="F85" s="50" t="e">
        <f>IF($N85="A",SUMIFS(F86:F$181,$A86:$A$181,LEFT($A85,$O85)&amp;"*",$N86:$N$181,"R"),SUMIFS('[1]Balanza Egresos'!$V:$V,'[1]Balanza Egresos'!$A:$A,$A85))</f>
        <v>#VALUE!</v>
      </c>
      <c r="G85" s="50"/>
      <c r="H85" s="50"/>
      <c r="I85" s="33"/>
      <c r="J85" s="51">
        <f>IF($N85="A",SUMIFS(J86:J$181,$A86:$A$181,LEFT($A85,$O85)&amp;"*",$N86:$N$181,"R"),0)</f>
        <v>0</v>
      </c>
      <c r="K85" s="51">
        <f>IF($N85="A",SUMIFS(K86:K$181,$A86:$A$181,LEFT($A85,$O85)&amp;"*",$N86:$N$181,"R"),0)</f>
        <v>0</v>
      </c>
      <c r="L85" s="51">
        <f>IF($N85="A",SUMIFS(L86:L$181,$A86:$A$181,LEFT($A85,$O85)&amp;"*",$N86:$N$181,"R"),0)</f>
        <v>0</v>
      </c>
      <c r="M85" s="51">
        <f>IF($N85="A",SUMIFS(M86:M$181,$A86:$A$181,LEFT($A85,$O85)&amp;"*",$N86:$N$181,"R"),0)</f>
        <v>0</v>
      </c>
      <c r="N85" s="35" t="str">
        <f t="shared" si="4"/>
        <v>A</v>
      </c>
      <c r="O85" s="35">
        <f t="shared" si="5"/>
        <v>3</v>
      </c>
      <c r="P85" s="36" t="e">
        <f>IF(ABS(#REF!+#REF!+D85+F85)&gt;0,"SI","NO")</f>
        <v>#REF!</v>
      </c>
      <c r="Q85" s="37">
        <v>1</v>
      </c>
      <c r="R85" s="38">
        <v>2</v>
      </c>
      <c r="S85" s="5"/>
      <c r="T85" s="39" t="e">
        <f>#REF!-#REF!</f>
        <v>#REF!</v>
      </c>
      <c r="U85" s="40" t="e">
        <f>IF(#REF!=0,0,T85/#REF!)</f>
        <v>#REF!</v>
      </c>
      <c r="V85" s="41" t="e">
        <f>D85-#REF!</f>
        <v>#REF!</v>
      </c>
      <c r="W85" s="40" t="e">
        <f>IF(#REF!=0,0,V85/#REF!)</f>
        <v>#REF!</v>
      </c>
      <c r="X85" s="42" t="e">
        <f>+D85-#REF!</f>
        <v>#REF!</v>
      </c>
      <c r="Y85" s="43" t="e">
        <f>IF(#REF!=0,0,X85/#REF!)</f>
        <v>#REF!</v>
      </c>
      <c r="Z85" s="33"/>
      <c r="AA85" s="33"/>
      <c r="AB85" s="33"/>
      <c r="AC85" s="33"/>
      <c r="AD85" s="33"/>
      <c r="AE85" s="33"/>
    </row>
    <row r="86" spans="1:31" s="44" customFormat="1" ht="15.75" hidden="1" customHeight="1" x14ac:dyDescent="0.2">
      <c r="A86" s="45" t="s">
        <v>102</v>
      </c>
      <c r="B86" s="45"/>
      <c r="C86" s="46" t="str">
        <f>IFERROR(INDEX('[1]Balanza Egresos'!A:C,MATCH(A86,'[1]Balanza Egresos'!A:A,0),2),"SIN CUENTA")</f>
        <v>SIN CUENTA</v>
      </c>
      <c r="D86" s="31">
        <f>IF($N86="A",SUMIFS(D87:D$181,$A87:$A$181,LEFT($A86,$O86)&amp;"*",$N87:$N$181,"R"),J86+K86+L86+M86)</f>
        <v>0</v>
      </c>
      <c r="E86" s="53"/>
      <c r="F86" s="50" t="e">
        <f>IF($N86="A",SUMIFS(F87:F$181,$A87:$A$181,LEFT($A86,$O86)&amp;"*",$N87:$N$181,"R"),SUMIFS('[1]Balanza Egresos'!$V:$V,'[1]Balanza Egresos'!$A:$A,$A86))</f>
        <v>#VALUE!</v>
      </c>
      <c r="G86" s="50"/>
      <c r="H86" s="50"/>
      <c r="I86" s="33"/>
      <c r="J86" s="51">
        <f>IF($N86="A",SUMIFS(J87:J$181,$A87:$A$181,LEFT($A86,$O86)&amp;"*",$N87:$N$181,"R"),0)</f>
        <v>0</v>
      </c>
      <c r="K86" s="51">
        <f>IF($N86="A",SUMIFS(K87:K$181,$A87:$A$181,LEFT($A86,$O86)&amp;"*",$N87:$N$181,"R"),0)</f>
        <v>0</v>
      </c>
      <c r="L86" s="51">
        <f>IF($N86="A",SUMIFS(L87:L$181,$A87:$A$181,LEFT($A86,$O86)&amp;"*",$N87:$N$181,"R"),0)</f>
        <v>0</v>
      </c>
      <c r="M86" s="51">
        <f>IF($N86="A",SUMIFS(M87:M$181,$A87:$A$181,LEFT($A86,$O86)&amp;"*",$N87:$N$181,"R"),0)</f>
        <v>0</v>
      </c>
      <c r="N86" s="35" t="str">
        <f t="shared" si="4"/>
        <v>R</v>
      </c>
      <c r="O86" s="35">
        <f t="shared" si="5"/>
        <v>4</v>
      </c>
      <c r="P86" s="36" t="e">
        <f>IF(ABS(#REF!+#REF!+D86+F86)&gt;0,"SI","NO")</f>
        <v>#REF!</v>
      </c>
      <c r="Q86" s="37">
        <v>1</v>
      </c>
      <c r="R86" s="38">
        <v>2</v>
      </c>
      <c r="S86" s="5"/>
      <c r="T86" s="39" t="e">
        <f>#REF!-#REF!</f>
        <v>#REF!</v>
      </c>
      <c r="U86" s="40" t="e">
        <f>IF(#REF!=0,0,T86/#REF!)</f>
        <v>#REF!</v>
      </c>
      <c r="V86" s="41" t="e">
        <f>D86-#REF!</f>
        <v>#REF!</v>
      </c>
      <c r="W86" s="40" t="e">
        <f>IF(#REF!=0,0,V86/#REF!)</f>
        <v>#REF!</v>
      </c>
      <c r="X86" s="42" t="e">
        <f>+D86-#REF!</f>
        <v>#REF!</v>
      </c>
      <c r="Y86" s="43" t="e">
        <f>IF(#REF!=0,0,X86/#REF!)</f>
        <v>#REF!</v>
      </c>
      <c r="Z86" s="33"/>
      <c r="AA86" s="33"/>
      <c r="AB86" s="33"/>
      <c r="AC86" s="33"/>
      <c r="AD86" s="33"/>
      <c r="AE86" s="33"/>
    </row>
    <row r="87" spans="1:31" s="44" customFormat="1" ht="15" hidden="1" x14ac:dyDescent="0.2">
      <c r="A87" s="45" t="s">
        <v>103</v>
      </c>
      <c r="B87" s="45"/>
      <c r="C87" s="46" t="str">
        <f>IFERROR(INDEX('[1]Balanza Egresos'!A:C,MATCH(A87,'[1]Balanza Egresos'!A:A,0),2),"SIN CUENTA")</f>
        <v>SIN CUENTA</v>
      </c>
      <c r="D87" s="31">
        <f>IF($N87="A",SUMIFS(D88:D$181,$A88:$A$181,LEFT($A87,$O87)&amp;"*",$N88:$N$181,"R"),J87+K87+L87+M87)</f>
        <v>0</v>
      </c>
      <c r="E87" s="53"/>
      <c r="F87" s="50" t="e">
        <f>IF($N87="A",SUMIFS(F88:F$181,$A88:$A$181,LEFT($A87,$O87)&amp;"*",$N88:$N$181,"R"),SUMIFS('[1]Balanza Egresos'!$V:$V,'[1]Balanza Egresos'!$A:$A,$A87))</f>
        <v>#VALUE!</v>
      </c>
      <c r="G87" s="50"/>
      <c r="H87" s="50"/>
      <c r="I87" s="33"/>
      <c r="J87" s="51">
        <f>IF($N87="A",SUMIFS(J88:J$181,$A88:$A$181,LEFT($A87,$O87)&amp;"*",$N88:$N$181,"R"),0)</f>
        <v>0</v>
      </c>
      <c r="K87" s="51">
        <f>IF($N87="A",SUMIFS(K88:K$181,$A88:$A$181,LEFT($A87,$O87)&amp;"*",$N88:$N$181,"R"),0)</f>
        <v>0</v>
      </c>
      <c r="L87" s="51">
        <f>IF($N87="A",SUMIFS(L88:L$181,$A88:$A$181,LEFT($A87,$O87)&amp;"*",$N88:$N$181,"R"),0)</f>
        <v>0</v>
      </c>
      <c r="M87" s="51">
        <f>IF($N87="A",SUMIFS(M88:M$181,$A88:$A$181,LEFT($A87,$O87)&amp;"*",$N88:$N$181,"R"),0)</f>
        <v>0</v>
      </c>
      <c r="N87" s="35" t="str">
        <f t="shared" si="4"/>
        <v>A</v>
      </c>
      <c r="O87" s="35">
        <f t="shared" si="5"/>
        <v>3</v>
      </c>
      <c r="P87" s="36" t="e">
        <f>IF(ABS(#REF!+#REF!+D87+F87)&gt;0,"SI","NO")</f>
        <v>#REF!</v>
      </c>
      <c r="Q87" s="37">
        <v>1</v>
      </c>
      <c r="R87" s="38">
        <v>2</v>
      </c>
      <c r="S87" s="5"/>
      <c r="T87" s="39" t="e">
        <f>#REF!-#REF!</f>
        <v>#REF!</v>
      </c>
      <c r="U87" s="40" t="e">
        <f>IF(#REF!=0,0,T87/#REF!)</f>
        <v>#REF!</v>
      </c>
      <c r="V87" s="41" t="e">
        <f>D87-#REF!</f>
        <v>#REF!</v>
      </c>
      <c r="W87" s="40" t="e">
        <f>IF(#REF!=0,0,V87/#REF!)</f>
        <v>#REF!</v>
      </c>
      <c r="X87" s="42" t="e">
        <f>+D87-#REF!</f>
        <v>#REF!</v>
      </c>
      <c r="Y87" s="43" t="e">
        <f>IF(#REF!=0,0,X87/#REF!)</f>
        <v>#REF!</v>
      </c>
      <c r="Z87" s="33"/>
      <c r="AA87" s="33"/>
      <c r="AB87" s="33"/>
      <c r="AC87" s="33"/>
      <c r="AD87" s="33"/>
      <c r="AE87" s="33"/>
    </row>
    <row r="88" spans="1:31" s="44" customFormat="1" ht="15.75" hidden="1" customHeight="1" x14ac:dyDescent="0.2">
      <c r="A88" s="45" t="s">
        <v>104</v>
      </c>
      <c r="B88" s="45"/>
      <c r="C88" s="46" t="str">
        <f>IFERROR(INDEX('[1]Balanza Egresos'!A:C,MATCH(A88,'[1]Balanza Egresos'!A:A,0),2),"SIN CUENTA")</f>
        <v>SIN CUENTA</v>
      </c>
      <c r="D88" s="31">
        <f>IF($N88="A",SUMIFS(D89:D$181,$A89:$A$181,LEFT($A88,$O88)&amp;"*",$N89:$N$181,"R"),J88+K88+L88+M88)</f>
        <v>0</v>
      </c>
      <c r="E88" s="53"/>
      <c r="F88" s="50" t="e">
        <f>IF($N88="A",SUMIFS(F89:F$181,$A89:$A$181,LEFT($A88,$O88)&amp;"*",$N89:$N$181,"R"),SUMIFS('[1]Balanza Egresos'!$V:$V,'[1]Balanza Egresos'!$A:$A,$A88))</f>
        <v>#VALUE!</v>
      </c>
      <c r="G88" s="50"/>
      <c r="H88" s="50"/>
      <c r="I88" s="33"/>
      <c r="J88" s="51">
        <f>IF($N88="A",SUMIFS(J89:J$181,$A89:$A$181,LEFT($A88,$O88)&amp;"*",$N89:$N$181,"R"),0)</f>
        <v>0</v>
      </c>
      <c r="K88" s="51">
        <f>IF($N88="A",SUMIFS(K89:K$181,$A89:$A$181,LEFT($A88,$O88)&amp;"*",$N89:$N$181,"R"),0)</f>
        <v>0</v>
      </c>
      <c r="L88" s="51">
        <f>IF($N88="A",SUMIFS(L89:L$181,$A89:$A$181,LEFT($A88,$O88)&amp;"*",$N89:$N$181,"R"),0)</f>
        <v>0</v>
      </c>
      <c r="M88" s="51">
        <f>IF($N88="A",SUMIFS(M89:M$181,$A89:$A$181,LEFT($A88,$O88)&amp;"*",$N89:$N$181,"R"),0)</f>
        <v>0</v>
      </c>
      <c r="N88" s="35" t="str">
        <f t="shared" si="4"/>
        <v>R</v>
      </c>
      <c r="O88" s="35">
        <f t="shared" si="5"/>
        <v>4</v>
      </c>
      <c r="P88" s="36" t="e">
        <f>IF(ABS(#REF!+#REF!+D88+F88)&gt;0,"SI","NO")</f>
        <v>#REF!</v>
      </c>
      <c r="Q88" s="37">
        <v>1</v>
      </c>
      <c r="R88" s="38">
        <v>2</v>
      </c>
      <c r="S88" s="5"/>
      <c r="T88" s="39" t="e">
        <f>#REF!-#REF!</f>
        <v>#REF!</v>
      </c>
      <c r="U88" s="40" t="e">
        <f>IF(#REF!=0,0,T88/#REF!)</f>
        <v>#REF!</v>
      </c>
      <c r="V88" s="41" t="e">
        <f>D88-#REF!</f>
        <v>#REF!</v>
      </c>
      <c r="W88" s="40" t="e">
        <f>IF(#REF!=0,0,V88/#REF!)</f>
        <v>#REF!</v>
      </c>
      <c r="X88" s="42" t="e">
        <f>+D88-#REF!</f>
        <v>#REF!</v>
      </c>
      <c r="Y88" s="43" t="e">
        <f>IF(#REF!=0,0,X88/#REF!)</f>
        <v>#REF!</v>
      </c>
      <c r="Z88" s="33"/>
      <c r="AA88" s="33"/>
      <c r="AB88" s="33"/>
      <c r="AC88" s="33"/>
      <c r="AD88" s="33"/>
      <c r="AE88" s="33"/>
    </row>
    <row r="89" spans="1:31" s="44" customFormat="1" ht="15.75" hidden="1" customHeight="1" x14ac:dyDescent="0.2">
      <c r="A89" s="45" t="s">
        <v>105</v>
      </c>
      <c r="B89" s="45"/>
      <c r="C89" s="46" t="str">
        <f>IFERROR(INDEX('[1]Balanza Egresos'!A:C,MATCH(A89,'[1]Balanza Egresos'!A:A,0),2),"SIN CUENTA")</f>
        <v>SIN CUENTA</v>
      </c>
      <c r="D89" s="31">
        <f>IF($N89="A",SUMIFS(D90:D$181,$A90:$A$181,LEFT($A89,$O89)&amp;"*",$N90:$N$181,"R"),J89+K89+L89+M89)</f>
        <v>0</v>
      </c>
      <c r="E89" s="53"/>
      <c r="F89" s="50" t="e">
        <f>IF($N89="A",SUMIFS(F90:F$181,$A90:$A$181,LEFT($A89,$O89)&amp;"*",$N90:$N$181,"R"),SUMIFS('[1]Balanza Egresos'!$V:$V,'[1]Balanza Egresos'!$A:$A,$A89))</f>
        <v>#VALUE!</v>
      </c>
      <c r="G89" s="50"/>
      <c r="H89" s="50"/>
      <c r="I89" s="33"/>
      <c r="J89" s="51">
        <f>IF($N89="A",SUMIFS(J90:J$181,$A90:$A$181,LEFT($A89,$O89)&amp;"*",$N90:$N$181,"R"),0)</f>
        <v>0</v>
      </c>
      <c r="K89" s="51">
        <f>IF($N89="A",SUMIFS(K90:K$181,$A90:$A$181,LEFT($A89,$O89)&amp;"*",$N90:$N$181,"R"),0)</f>
        <v>0</v>
      </c>
      <c r="L89" s="51">
        <f>IF($N89="A",SUMIFS(L90:L$181,$A90:$A$181,LEFT($A89,$O89)&amp;"*",$N90:$N$181,"R"),0)</f>
        <v>0</v>
      </c>
      <c r="M89" s="51">
        <f>IF($N89="A",SUMIFS(M90:M$181,$A90:$A$181,LEFT($A89,$O89)&amp;"*",$N90:$N$181,"R"),0)</f>
        <v>0</v>
      </c>
      <c r="N89" s="35" t="str">
        <f t="shared" si="4"/>
        <v>A</v>
      </c>
      <c r="O89" s="35">
        <f t="shared" si="5"/>
        <v>3</v>
      </c>
      <c r="P89" s="36" t="e">
        <f>IF(ABS(#REF!+#REF!+D89+F89)&gt;0,"SI","NO")</f>
        <v>#REF!</v>
      </c>
      <c r="Q89" s="37">
        <v>1</v>
      </c>
      <c r="R89" s="38">
        <v>2</v>
      </c>
      <c r="S89" s="5"/>
      <c r="T89" s="39" t="e">
        <f>#REF!-#REF!</f>
        <v>#REF!</v>
      </c>
      <c r="U89" s="40" t="e">
        <f>IF(#REF!=0,0,T89/#REF!)</f>
        <v>#REF!</v>
      </c>
      <c r="V89" s="41" t="e">
        <f>D89-#REF!</f>
        <v>#REF!</v>
      </c>
      <c r="W89" s="40" t="e">
        <f>IF(#REF!=0,0,V89/#REF!)</f>
        <v>#REF!</v>
      </c>
      <c r="X89" s="42" t="e">
        <f>+D89-#REF!</f>
        <v>#REF!</v>
      </c>
      <c r="Y89" s="43" t="e">
        <f>IF(#REF!=0,0,X89/#REF!)</f>
        <v>#REF!</v>
      </c>
      <c r="Z89" s="33"/>
      <c r="AA89" s="33"/>
      <c r="AB89" s="33"/>
      <c r="AC89" s="33"/>
      <c r="AD89" s="33"/>
      <c r="AE89" s="33"/>
    </row>
    <row r="90" spans="1:31" s="44" customFormat="1" ht="15.75" hidden="1" customHeight="1" x14ac:dyDescent="0.2">
      <c r="A90" s="45" t="s">
        <v>106</v>
      </c>
      <c r="B90" s="45"/>
      <c r="C90" s="46" t="str">
        <f>IFERROR(INDEX('[1]Balanza Egresos'!A:C,MATCH(A90,'[1]Balanza Egresos'!A:A,0),2),"SIN CUENTA")</f>
        <v>SIN CUENTA</v>
      </c>
      <c r="D90" s="31">
        <f>IF($N90="A",SUMIFS(D91:D$181,$A91:$A$181,LEFT($A90,$O90)&amp;"*",$N91:$N$181,"R"),J90+K90+L90+M90)</f>
        <v>0</v>
      </c>
      <c r="E90" s="53"/>
      <c r="F90" s="50" t="e">
        <f>IF($N90="A",SUMIFS(F91:F$181,$A91:$A$181,LEFT($A90,$O90)&amp;"*",$N91:$N$181,"R"),SUMIFS('[1]Balanza Egresos'!$V:$V,'[1]Balanza Egresos'!$A:$A,$A90))</f>
        <v>#VALUE!</v>
      </c>
      <c r="G90" s="50"/>
      <c r="H90" s="50"/>
      <c r="I90" s="33"/>
      <c r="J90" s="51">
        <f>IF($N90="A",SUMIFS(J91:J$181,$A91:$A$181,LEFT($A90,$O90)&amp;"*",$N91:$N$181,"R"),0)</f>
        <v>0</v>
      </c>
      <c r="K90" s="51">
        <f>IF($N90="A",SUMIFS(K91:K$181,$A91:$A$181,LEFT($A90,$O90)&amp;"*",$N91:$N$181,"R"),0)</f>
        <v>0</v>
      </c>
      <c r="L90" s="51">
        <f>IF($N90="A",SUMIFS(L91:L$181,$A91:$A$181,LEFT($A90,$O90)&amp;"*",$N91:$N$181,"R"),0)</f>
        <v>0</v>
      </c>
      <c r="M90" s="51">
        <f>IF($N90="A",SUMIFS(M91:M$181,$A91:$A$181,LEFT($A90,$O90)&amp;"*",$N91:$N$181,"R"),0)</f>
        <v>0</v>
      </c>
      <c r="N90" s="35" t="str">
        <f t="shared" si="4"/>
        <v>R</v>
      </c>
      <c r="O90" s="35">
        <f t="shared" si="5"/>
        <v>4</v>
      </c>
      <c r="P90" s="36" t="e">
        <f>IF(ABS(#REF!+#REF!+D90+F90)&gt;0,"SI","NO")</f>
        <v>#REF!</v>
      </c>
      <c r="Q90" s="37">
        <v>1</v>
      </c>
      <c r="R90" s="38">
        <v>2</v>
      </c>
      <c r="S90" s="5"/>
      <c r="T90" s="39" t="e">
        <f>#REF!-#REF!</f>
        <v>#REF!</v>
      </c>
      <c r="U90" s="40" t="e">
        <f>IF(#REF!=0,0,T90/#REF!)</f>
        <v>#REF!</v>
      </c>
      <c r="V90" s="41" t="e">
        <f>D90-#REF!</f>
        <v>#REF!</v>
      </c>
      <c r="W90" s="40" t="e">
        <f>IF(#REF!=0,0,V90/#REF!)</f>
        <v>#REF!</v>
      </c>
      <c r="X90" s="42" t="e">
        <f>+D90-#REF!</f>
        <v>#REF!</v>
      </c>
      <c r="Y90" s="43" t="e">
        <f>IF(#REF!=0,0,X90/#REF!)</f>
        <v>#REF!</v>
      </c>
      <c r="Z90" s="33"/>
      <c r="AA90" s="33"/>
      <c r="AB90" s="33"/>
      <c r="AC90" s="33"/>
      <c r="AD90" s="33"/>
      <c r="AE90" s="33"/>
    </row>
    <row r="91" spans="1:31" s="44" customFormat="1" ht="15.75" hidden="1" customHeight="1" x14ac:dyDescent="0.2">
      <c r="A91" s="45" t="s">
        <v>107</v>
      </c>
      <c r="B91" s="45"/>
      <c r="C91" s="46" t="str">
        <f>IFERROR(INDEX('[1]Balanza Egresos'!A:C,MATCH(A91,'[1]Balanza Egresos'!A:A,0),2),"SIN CUENTA")</f>
        <v>SIN CUENTA</v>
      </c>
      <c r="D91" s="31">
        <f>IF($N91="A",SUMIFS(D92:D$181,$A92:$A$181,LEFT($A91,$O91)&amp;"*",$N92:$N$181,"R"),J91+K91+L91+M91)</f>
        <v>0</v>
      </c>
      <c r="E91" s="53"/>
      <c r="F91" s="50" t="e">
        <f>IF($N91="A",SUMIFS(F92:F$181,$A92:$A$181,LEFT($A91,$O91)&amp;"*",$N92:$N$181,"R"),SUMIFS('[1]Balanza Egresos'!$V:$V,'[1]Balanza Egresos'!$A:$A,$A91))</f>
        <v>#VALUE!</v>
      </c>
      <c r="G91" s="50"/>
      <c r="H91" s="50"/>
      <c r="I91" s="33"/>
      <c r="J91" s="51">
        <f>IF($N91="A",SUMIFS(J92:J$181,$A92:$A$181,LEFT($A91,$O91)&amp;"*",$N92:$N$181,"R"),0)</f>
        <v>0</v>
      </c>
      <c r="K91" s="51">
        <f>IF($N91="A",SUMIFS(K92:K$181,$A92:$A$181,LEFT($A91,$O91)&amp;"*",$N92:$N$181,"R"),0)</f>
        <v>0</v>
      </c>
      <c r="L91" s="51">
        <f>IF($N91="A",SUMIFS(L92:L$181,$A92:$A$181,LEFT($A91,$O91)&amp;"*",$N92:$N$181,"R"),0)</f>
        <v>0</v>
      </c>
      <c r="M91" s="51">
        <f>IF($N91="A",SUMIFS(M92:M$181,$A92:$A$181,LEFT($A91,$O91)&amp;"*",$N92:$N$181,"R"),0)</f>
        <v>0</v>
      </c>
      <c r="N91" s="35" t="str">
        <f t="shared" si="4"/>
        <v>A</v>
      </c>
      <c r="O91" s="35">
        <f t="shared" si="5"/>
        <v>3</v>
      </c>
      <c r="P91" s="36" t="e">
        <f>IF(ABS(#REF!+#REF!+D91+F91)&gt;0,"SI","NO")</f>
        <v>#REF!</v>
      </c>
      <c r="Q91" s="37">
        <v>1</v>
      </c>
      <c r="R91" s="38">
        <v>5</v>
      </c>
      <c r="S91" s="5"/>
      <c r="T91" s="39" t="e">
        <f>#REF!-#REF!</f>
        <v>#REF!</v>
      </c>
      <c r="U91" s="40" t="e">
        <f>IF(#REF!=0,0,T91/#REF!)</f>
        <v>#REF!</v>
      </c>
      <c r="V91" s="41" t="e">
        <f>D91-#REF!</f>
        <v>#REF!</v>
      </c>
      <c r="W91" s="40" t="e">
        <f>IF(#REF!=0,0,V91/#REF!)</f>
        <v>#REF!</v>
      </c>
      <c r="X91" s="42" t="e">
        <f>+D91-#REF!</f>
        <v>#REF!</v>
      </c>
      <c r="Y91" s="43" t="e">
        <f>IF(#REF!=0,0,X91/#REF!)</f>
        <v>#REF!</v>
      </c>
      <c r="Z91" s="33"/>
      <c r="AA91" s="33"/>
      <c r="AB91" s="33"/>
      <c r="AC91" s="33"/>
      <c r="AD91" s="33"/>
      <c r="AE91" s="33"/>
    </row>
    <row r="92" spans="1:31" s="44" customFormat="1" ht="15.75" hidden="1" customHeight="1" x14ac:dyDescent="0.2">
      <c r="A92" s="45" t="s">
        <v>108</v>
      </c>
      <c r="B92" s="45"/>
      <c r="C92" s="46" t="str">
        <f>IFERROR(INDEX('[1]Balanza Egresos'!A:C,MATCH(A92,'[1]Balanza Egresos'!A:A,0),2),"SIN CUENTA")</f>
        <v>SIN CUENTA</v>
      </c>
      <c r="D92" s="31">
        <f>IF($N92="A",SUMIFS(D93:D$181,$A93:$A$181,LEFT($A92,$O92)&amp;"*",$N93:$N$181,"R"),J92+K92+L92+M92)</f>
        <v>0</v>
      </c>
      <c r="E92" s="53"/>
      <c r="F92" s="47" t="e">
        <f>IF($N92="A",SUMIFS(F93:F$181,$A93:$A$181,LEFT($A92,$O92)&amp;"*",$N93:$N$181,"R"),SUMIFS('[1]Balanza Egresos'!$V:$V,'[1]Balanza Egresos'!$A:$A,$A92))</f>
        <v>#VALUE!</v>
      </c>
      <c r="G92" s="47"/>
      <c r="H92" s="47">
        <f>SUM(H93:H94)</f>
        <v>0</v>
      </c>
      <c r="I92" s="33"/>
      <c r="J92" s="51">
        <f>IF($N92="A",SUMIFS(J93:J$181,$A93:$A$181,LEFT($A92,$O92)&amp;"*",$N93:$N$181,"R"),0)</f>
        <v>0</v>
      </c>
      <c r="K92" s="51">
        <f>IF($N92="A",SUMIFS(K93:K$181,$A93:$A$181,LEFT($A92,$O92)&amp;"*",$N93:$N$181,"R"),0)</f>
        <v>0</v>
      </c>
      <c r="L92" s="51">
        <f>IF($N92="A",SUMIFS(L93:L$181,$A93:$A$181,LEFT($A92,$O92)&amp;"*",$N93:$N$181,"R"),0)</f>
        <v>0</v>
      </c>
      <c r="M92" s="51">
        <f>IF($N92="A",SUMIFS(M93:M$181,$A93:$A$181,LEFT($A92,$O92)&amp;"*",$N93:$N$181,"R"),0)</f>
        <v>0</v>
      </c>
      <c r="N92" s="35" t="str">
        <f t="shared" si="4"/>
        <v>R</v>
      </c>
      <c r="O92" s="35">
        <f t="shared" si="5"/>
        <v>4</v>
      </c>
      <c r="P92" s="36" t="e">
        <f>IF(ABS(#REF!+#REF!+D92+F92)&gt;0,"SI","NO")</f>
        <v>#REF!</v>
      </c>
      <c r="Q92" s="37">
        <v>1</v>
      </c>
      <c r="R92" s="38" t="s">
        <v>20</v>
      </c>
      <c r="S92" s="5"/>
      <c r="T92" s="39" t="e">
        <f>#REF!-#REF!</f>
        <v>#REF!</v>
      </c>
      <c r="U92" s="40" t="e">
        <f>IF(#REF!=0,0,T92/#REF!)</f>
        <v>#REF!</v>
      </c>
      <c r="V92" s="41" t="e">
        <f>D92-#REF!</f>
        <v>#REF!</v>
      </c>
      <c r="W92" s="40" t="e">
        <f>IF(#REF!=0,0,V92/#REF!)</f>
        <v>#REF!</v>
      </c>
      <c r="X92" s="42" t="e">
        <f>+D92-#REF!</f>
        <v>#REF!</v>
      </c>
      <c r="Y92" s="43" t="e">
        <f>IF(#REF!=0,0,X92/#REF!)</f>
        <v>#REF!</v>
      </c>
      <c r="Z92" s="33"/>
      <c r="AA92" s="33"/>
      <c r="AB92" s="33"/>
      <c r="AC92" s="33"/>
      <c r="AD92" s="33"/>
      <c r="AE92" s="33"/>
    </row>
    <row r="93" spans="1:31" s="44" customFormat="1" ht="15.75" customHeight="1" x14ac:dyDescent="0.2">
      <c r="A93" s="45" t="s">
        <v>109</v>
      </c>
      <c r="B93" s="45"/>
      <c r="C93" s="46" t="str">
        <f>IFERROR(INDEX('[1]Balanza Egresos'!A:C,MATCH(A93,'[1]Balanza Egresos'!A:A,0),2),"SIN CUENTA")</f>
        <v>BIENES INMUEBLES</v>
      </c>
      <c r="D93" s="31">
        <f>IF($N93="A",SUMIFS(D94:D$181,$A94:$A$181,LEFT($A93,$O93)&amp;"*",$N94:$N$181,"R"),J93+K93+L93+M93)</f>
        <v>10835705.609999999</v>
      </c>
      <c r="E93" s="53"/>
      <c r="F93" s="50" t="e">
        <f>IF($N93="A",SUMIFS(F94:F$181,$A94:$A$181,LEFT($A93,$O93)&amp;"*",$N94:$N$181,"R"),SUMIFS('[1]Balanza Egresos'!$V:$V,'[1]Balanza Egresos'!$A:$A,$A93))</f>
        <v>#VALUE!</v>
      </c>
      <c r="G93" s="50"/>
      <c r="H93" s="50"/>
      <c r="I93" s="33"/>
      <c r="J93" s="51">
        <f>IF($N93="A",SUMIFS(J94:J$181,$A94:$A$181,LEFT($A93,$O93)&amp;"*",$N94:$N$181,"R"),0)</f>
        <v>500000</v>
      </c>
      <c r="K93" s="51">
        <f>IF($N93="A",SUMIFS(K94:K$181,$A94:$A$181,LEFT($A93,$O93)&amp;"*",$N94:$N$181,"R"),0)</f>
        <v>0</v>
      </c>
      <c r="L93" s="51">
        <f>IF($N93="A",SUMIFS(L94:L$181,$A94:$A$181,LEFT($A93,$O93)&amp;"*",$N94:$N$181,"R"),0)</f>
        <v>9635705.6099999994</v>
      </c>
      <c r="M93" s="51">
        <f>IF($N93="A",SUMIFS(M94:M$181,$A94:$A$181,LEFT($A93,$O93)&amp;"*",$N94:$N$181,"R"),0)</f>
        <v>700000</v>
      </c>
      <c r="N93" s="35" t="str">
        <f t="shared" si="4"/>
        <v>A</v>
      </c>
      <c r="O93" s="35">
        <f t="shared" si="5"/>
        <v>2</v>
      </c>
      <c r="P93" s="36" t="e">
        <f>IF(ABS(#REF!+#REF!+D93+F93)&gt;0,"SI","NO")</f>
        <v>#REF!</v>
      </c>
      <c r="Q93" s="37">
        <v>1</v>
      </c>
      <c r="R93" s="38">
        <v>2</v>
      </c>
      <c r="S93" s="5"/>
      <c r="T93" s="39" t="e">
        <f>#REF!-#REF!</f>
        <v>#REF!</v>
      </c>
      <c r="U93" s="40" t="e">
        <f>IF(#REF!=0,0,T93/#REF!)</f>
        <v>#REF!</v>
      </c>
      <c r="V93" s="41" t="e">
        <f>D93-#REF!</f>
        <v>#REF!</v>
      </c>
      <c r="W93" s="40" t="e">
        <f>IF(#REF!=0,0,V93/#REF!)</f>
        <v>#REF!</v>
      </c>
      <c r="X93" s="42" t="e">
        <f>+D93-#REF!</f>
        <v>#REF!</v>
      </c>
      <c r="Y93" s="43" t="e">
        <f>IF(#REF!=0,0,X93/#REF!)</f>
        <v>#REF!</v>
      </c>
      <c r="Z93" s="33"/>
      <c r="AA93" s="33"/>
      <c r="AB93" s="33"/>
      <c r="AC93" s="33"/>
      <c r="AD93" s="33"/>
      <c r="AE93" s="33"/>
    </row>
    <row r="94" spans="1:31" s="44" customFormat="1" ht="15" hidden="1" x14ac:dyDescent="0.2">
      <c r="A94" s="45" t="s">
        <v>110</v>
      </c>
      <c r="B94" s="45"/>
      <c r="C94" s="46" t="str">
        <f>IFERROR(INDEX('[1]Balanza Egresos'!A:C,MATCH(A94,'[1]Balanza Egresos'!A:A,0),2),"SIN CUENTA")</f>
        <v>SIN CUENTA</v>
      </c>
      <c r="D94" s="31">
        <f>IF($N94="A",SUMIFS(D95:D$181,$A95:$A$181,LEFT($A94,$O94)&amp;"*",$N95:$N$181,"R"),J94+K94+L94+M94)</f>
        <v>0</v>
      </c>
      <c r="E94" s="53"/>
      <c r="F94" s="50" t="e">
        <f>IF($N94="A",SUMIFS(F95:F$181,$A95:$A$181,LEFT($A94,$O94)&amp;"*",$N95:$N$181,"R"),SUMIFS('[1]Balanza Egresos'!$V:$V,'[1]Balanza Egresos'!$A:$A,$A94))</f>
        <v>#VALUE!</v>
      </c>
      <c r="G94" s="50"/>
      <c r="H94" s="50"/>
      <c r="I94" s="33"/>
      <c r="J94" s="51">
        <f>IF($N94="A",SUMIFS(J95:J$181,$A95:$A$181,LEFT($A94,$O94)&amp;"*",$N95:$N$181,"R"),0)</f>
        <v>0</v>
      </c>
      <c r="K94" s="51">
        <f>IF($N94="A",SUMIFS(K95:K$181,$A95:$A$181,LEFT($A94,$O94)&amp;"*",$N95:$N$181,"R"),0)</f>
        <v>0</v>
      </c>
      <c r="L94" s="51">
        <f>IF($N94="A",SUMIFS(L95:L$181,$A95:$A$181,LEFT($A94,$O94)&amp;"*",$N95:$N$181,"R"),0)</f>
        <v>0</v>
      </c>
      <c r="M94" s="51">
        <f>IF($N94="A",SUMIFS(M95:M$181,$A95:$A$181,LEFT($A94,$O94)&amp;"*",$N95:$N$181,"R"),0)</f>
        <v>0</v>
      </c>
      <c r="N94" s="35" t="str">
        <f t="shared" si="4"/>
        <v>A</v>
      </c>
      <c r="O94" s="35">
        <f t="shared" si="5"/>
        <v>3</v>
      </c>
      <c r="P94" s="36" t="e">
        <f>IF(ABS(#REF!+#REF!+D94+F94)&gt;0,"SI","NO")</f>
        <v>#REF!</v>
      </c>
      <c r="Q94" s="37">
        <v>1</v>
      </c>
      <c r="R94" s="38">
        <v>2</v>
      </c>
      <c r="S94" s="5"/>
      <c r="T94" s="39" t="e">
        <f>#REF!-#REF!</f>
        <v>#REF!</v>
      </c>
      <c r="U94" s="40" t="e">
        <f>IF(#REF!=0,0,T94/#REF!)</f>
        <v>#REF!</v>
      </c>
      <c r="V94" s="41" t="e">
        <f>D94-#REF!</f>
        <v>#REF!</v>
      </c>
      <c r="W94" s="40" t="e">
        <f>IF(#REF!=0,0,V94/#REF!)</f>
        <v>#REF!</v>
      </c>
      <c r="X94" s="42" t="e">
        <f>+D94-#REF!</f>
        <v>#REF!</v>
      </c>
      <c r="Y94" s="43" t="e">
        <f>IF(#REF!=0,0,X94/#REF!)</f>
        <v>#REF!</v>
      </c>
      <c r="Z94" s="33"/>
      <c r="AA94" s="33"/>
      <c r="AB94" s="33"/>
      <c r="AC94" s="33"/>
      <c r="AD94" s="33"/>
      <c r="AE94" s="33"/>
    </row>
    <row r="95" spans="1:31" s="44" customFormat="1" ht="15.75" hidden="1" customHeight="1" x14ac:dyDescent="0.2">
      <c r="A95" s="45" t="s">
        <v>111</v>
      </c>
      <c r="B95" s="45"/>
      <c r="C95" s="46" t="str">
        <f>IFERROR(INDEX('[1]Balanza Egresos'!A:C,MATCH(A95,'[1]Balanza Egresos'!A:A,0),2),"SIN CUENTA")</f>
        <v>SIN CUENTA</v>
      </c>
      <c r="D95" s="31">
        <f>IF($N95="A",SUMIFS(D96:D$181,$A96:$A$181,LEFT($A95,$O95)&amp;"*",$N96:$N$181,"R"),J95+K95+L95+M95)</f>
        <v>0</v>
      </c>
      <c r="E95" s="53"/>
      <c r="F95" s="47" t="e">
        <f>IF($N95="A",SUMIFS(F96:F$181,$A96:$A$181,LEFT($A95,$O95)&amp;"*",$N96:$N$181,"R"),SUMIFS('[1]Balanza Egresos'!$V:$V,'[1]Balanza Egresos'!$A:$A,$A95))</f>
        <v>#VALUE!</v>
      </c>
      <c r="G95" s="47"/>
      <c r="H95" s="47">
        <f>H96+H98+H102+H105+H108</f>
        <v>0</v>
      </c>
      <c r="I95" s="33"/>
      <c r="J95" s="51">
        <f>IF($N95="A",SUMIFS(J96:J$181,$A96:$A$181,LEFT($A95,$O95)&amp;"*",$N96:$N$181,"R"),0)</f>
        <v>0</v>
      </c>
      <c r="K95" s="51">
        <f>IF($N95="A",SUMIFS(K96:K$181,$A96:$A$181,LEFT($A95,$O95)&amp;"*",$N96:$N$181,"R"),0)</f>
        <v>0</v>
      </c>
      <c r="L95" s="51">
        <f>IF($N95="A",SUMIFS(L96:L$181,$A96:$A$181,LEFT($A95,$O95)&amp;"*",$N96:$N$181,"R"),0)</f>
        <v>0</v>
      </c>
      <c r="M95" s="51">
        <f>IF($N95="A",SUMIFS(M96:M$181,$A96:$A$181,LEFT($A95,$O95)&amp;"*",$N96:$N$181,"R"),0)</f>
        <v>0</v>
      </c>
      <c r="N95" s="35" t="str">
        <f t="shared" si="4"/>
        <v>R</v>
      </c>
      <c r="O95" s="35">
        <f t="shared" si="5"/>
        <v>4</v>
      </c>
      <c r="P95" s="36" t="e">
        <f>IF(ABS(#REF!+#REF!+D95+F95)&gt;0,"SI","NO")</f>
        <v>#REF!</v>
      </c>
      <c r="Q95" s="37">
        <v>1</v>
      </c>
      <c r="R95" s="38" t="s">
        <v>20</v>
      </c>
      <c r="S95" s="5"/>
      <c r="T95" s="39" t="e">
        <f>#REF!-#REF!</f>
        <v>#REF!</v>
      </c>
      <c r="U95" s="40" t="e">
        <f>IF(#REF!=0,0,T95/#REF!)</f>
        <v>#REF!</v>
      </c>
      <c r="V95" s="41" t="e">
        <f>D95-#REF!</f>
        <v>#REF!</v>
      </c>
      <c r="W95" s="40" t="e">
        <f>IF(#REF!=0,0,V95/#REF!)</f>
        <v>#REF!</v>
      </c>
      <c r="X95" s="42" t="e">
        <f>+D95-#REF!</f>
        <v>#REF!</v>
      </c>
      <c r="Y95" s="43" t="e">
        <f>IF(#REF!=0,0,X95/#REF!)</f>
        <v>#REF!</v>
      </c>
      <c r="Z95" s="33"/>
      <c r="AA95" s="33"/>
      <c r="AB95" s="33"/>
      <c r="AC95" s="33"/>
      <c r="AD95" s="33"/>
      <c r="AE95" s="33"/>
    </row>
    <row r="96" spans="1:31" s="44" customFormat="1" ht="15.75" hidden="1" customHeight="1" x14ac:dyDescent="0.2">
      <c r="A96" s="45" t="s">
        <v>112</v>
      </c>
      <c r="B96" s="45"/>
      <c r="C96" s="46" t="str">
        <f>IFERROR(INDEX('[1]Balanza Egresos'!A:C,MATCH(A96,'[1]Balanza Egresos'!A:A,0),2),"SIN CUENTA")</f>
        <v>SIN CUENTA</v>
      </c>
      <c r="D96" s="31">
        <f>IF($N96="A",SUMIFS(D97:D$181,$A97:$A$181,LEFT($A96,$O96)&amp;"*",$N97:$N$181,"R"),J96+K96+L96+M96)</f>
        <v>0</v>
      </c>
      <c r="E96" s="53"/>
      <c r="F96" s="47" t="e">
        <f>IF($N96="A",SUMIFS(F97:F$181,$A97:$A$181,LEFT($A96,$O96)&amp;"*",$N97:$N$181,"R"),SUMIFS('[1]Balanza Egresos'!$V:$V,'[1]Balanza Egresos'!$A:$A,$A96))</f>
        <v>#VALUE!</v>
      </c>
      <c r="G96" s="47"/>
      <c r="H96" s="47">
        <f>H97</f>
        <v>0</v>
      </c>
      <c r="I96" s="33"/>
      <c r="J96" s="51">
        <f>IF($N96="A",SUMIFS(J97:J$181,$A97:$A$181,LEFT($A96,$O96)&amp;"*",$N97:$N$181,"R"),0)</f>
        <v>0</v>
      </c>
      <c r="K96" s="51">
        <f>IF($N96="A",SUMIFS(K97:K$181,$A97:$A$181,LEFT($A96,$O96)&amp;"*",$N97:$N$181,"R"),0)</f>
        <v>0</v>
      </c>
      <c r="L96" s="51">
        <f>IF($N96="A",SUMIFS(L97:L$181,$A97:$A$181,LEFT($A96,$O96)&amp;"*",$N97:$N$181,"R"),0)</f>
        <v>0</v>
      </c>
      <c r="M96" s="51">
        <f>IF($N96="A",SUMIFS(M97:M$181,$A97:$A$181,LEFT($A96,$O96)&amp;"*",$N97:$N$181,"R"),0)</f>
        <v>0</v>
      </c>
      <c r="N96" s="35" t="str">
        <f t="shared" si="4"/>
        <v>A</v>
      </c>
      <c r="O96" s="35">
        <f t="shared" si="5"/>
        <v>3</v>
      </c>
      <c r="P96" s="36" t="e">
        <f>IF(ABS(#REF!+#REF!+D96+F96)&gt;0,"SI","NO")</f>
        <v>#REF!</v>
      </c>
      <c r="Q96" s="37">
        <v>1</v>
      </c>
      <c r="R96" s="38" t="s">
        <v>20</v>
      </c>
      <c r="S96" s="5"/>
      <c r="T96" s="39" t="e">
        <f>#REF!-#REF!</f>
        <v>#REF!</v>
      </c>
      <c r="U96" s="40" t="e">
        <f>IF(#REF!=0,0,T96/#REF!)</f>
        <v>#REF!</v>
      </c>
      <c r="V96" s="41" t="e">
        <f>D96-#REF!</f>
        <v>#REF!</v>
      </c>
      <c r="W96" s="40" t="e">
        <f>IF(#REF!=0,0,V96/#REF!)</f>
        <v>#REF!</v>
      </c>
      <c r="X96" s="42" t="e">
        <f>+D96-#REF!</f>
        <v>#REF!</v>
      </c>
      <c r="Y96" s="43" t="e">
        <f>IF(#REF!=0,0,X96/#REF!)</f>
        <v>#REF!</v>
      </c>
      <c r="Z96" s="33"/>
      <c r="AA96" s="33"/>
      <c r="AB96" s="33"/>
      <c r="AC96" s="33"/>
      <c r="AD96" s="33"/>
      <c r="AE96" s="33"/>
    </row>
    <row r="97" spans="1:31" s="44" customFormat="1" ht="15.75" hidden="1" customHeight="1" x14ac:dyDescent="0.2">
      <c r="A97" s="45" t="s">
        <v>113</v>
      </c>
      <c r="B97" s="45"/>
      <c r="C97" s="46" t="str">
        <f>IFERROR(INDEX('[1]Balanza Egresos'!A:C,MATCH(A97,'[1]Balanza Egresos'!A:A,0),2),"SIN CUENTA")</f>
        <v>SIN CUENTA</v>
      </c>
      <c r="D97" s="31">
        <f>IF($N97="A",SUMIFS(D98:D$181,$A98:$A$181,LEFT($A97,$O97)&amp;"*",$N98:$N$181,"R"),J97+K97+L97+M97)</f>
        <v>0</v>
      </c>
      <c r="E97" s="53"/>
      <c r="F97" s="50" t="e">
        <f>IF($N97="A",SUMIFS(F98:F$181,$A98:$A$181,LEFT($A97,$O97)&amp;"*",$N98:$N$181,"R"),SUMIFS('[1]Balanza Egresos'!$V:$V,'[1]Balanza Egresos'!$A:$A,$A97))</f>
        <v>#VALUE!</v>
      </c>
      <c r="G97" s="50"/>
      <c r="H97" s="50"/>
      <c r="I97" s="33"/>
      <c r="J97" s="51">
        <f>IF($N97="A",SUMIFS(J98:J$181,$A98:$A$181,LEFT($A97,$O97)&amp;"*",$N98:$N$181,"R"),0)</f>
        <v>0</v>
      </c>
      <c r="K97" s="51">
        <f>IF($N97="A",SUMIFS(K98:K$181,$A98:$A$181,LEFT($A97,$O97)&amp;"*",$N98:$N$181,"R"),0)</f>
        <v>0</v>
      </c>
      <c r="L97" s="51">
        <f>IF($N97="A",SUMIFS(L98:L$181,$A98:$A$181,LEFT($A97,$O97)&amp;"*",$N98:$N$181,"R"),0)</f>
        <v>0</v>
      </c>
      <c r="M97" s="51">
        <f>IF($N97="A",SUMIFS(M98:M$181,$A98:$A$181,LEFT($A97,$O97)&amp;"*",$N98:$N$181,"R"),0)</f>
        <v>0</v>
      </c>
      <c r="N97" s="35" t="str">
        <f t="shared" si="4"/>
        <v>R</v>
      </c>
      <c r="O97" s="35">
        <f t="shared" si="5"/>
        <v>4</v>
      </c>
      <c r="P97" s="36" t="e">
        <f>IF(ABS(#REF!+#REF!+D97+F97)&gt;0,"SI","NO")</f>
        <v>#REF!</v>
      </c>
      <c r="Q97" s="37">
        <v>1</v>
      </c>
      <c r="R97" s="38">
        <v>2</v>
      </c>
      <c r="S97" s="5"/>
      <c r="T97" s="39" t="e">
        <f>#REF!-#REF!</f>
        <v>#REF!</v>
      </c>
      <c r="U97" s="40" t="e">
        <f>IF(#REF!=0,0,T97/#REF!)</f>
        <v>#REF!</v>
      </c>
      <c r="V97" s="41" t="e">
        <f>D97-#REF!</f>
        <v>#REF!</v>
      </c>
      <c r="W97" s="40" t="e">
        <f>IF(#REF!=0,0,V97/#REF!)</f>
        <v>#REF!</v>
      </c>
      <c r="X97" s="42" t="e">
        <f>+D97-#REF!</f>
        <v>#REF!</v>
      </c>
      <c r="Y97" s="43" t="e">
        <f>IF(#REF!=0,0,X97/#REF!)</f>
        <v>#REF!</v>
      </c>
      <c r="Z97" s="33"/>
      <c r="AA97" s="33"/>
      <c r="AB97" s="33"/>
      <c r="AC97" s="33"/>
      <c r="AD97" s="33"/>
      <c r="AE97" s="33"/>
    </row>
    <row r="98" spans="1:31" s="44" customFormat="1" ht="15.75" customHeight="1" x14ac:dyDescent="0.2">
      <c r="A98" s="45" t="s">
        <v>114</v>
      </c>
      <c r="B98" s="45"/>
      <c r="C98" s="46" t="str">
        <f>IFERROR(INDEX('[1]Balanza Egresos'!A:C,MATCH(A98,'[1]Balanza Egresos'!A:A,0),2),"SIN CUENTA")</f>
        <v xml:space="preserve">  Edificios no residenciales</v>
      </c>
      <c r="D98" s="31">
        <f>IF($N98="A",SUMIFS(D99:D$181,$A99:$A$181,LEFT($A98,$O98)&amp;"*",$N99:$N$181,"R"),J98+K98+L98+M98)</f>
        <v>500000</v>
      </c>
      <c r="E98" s="53"/>
      <c r="F98" s="47" t="e">
        <f>IF($N98="A",SUMIFS(F99:F$181,$A99:$A$181,LEFT($A98,$O98)&amp;"*",$N99:$N$181,"R"),SUMIFS('[1]Balanza Egresos'!$V:$V,'[1]Balanza Egresos'!$A:$A,$A98))</f>
        <v>#VALUE!</v>
      </c>
      <c r="G98" s="47"/>
      <c r="H98" s="47">
        <f>SUM(H99:H101)</f>
        <v>0</v>
      </c>
      <c r="I98" s="33"/>
      <c r="J98" s="51">
        <f>IF($N98="A",SUMIFS(J99:J$181,$A99:$A$181,LEFT($A98,$O98)&amp;"*",$N99:$N$181,"R"),0)</f>
        <v>500000</v>
      </c>
      <c r="K98" s="51">
        <f>IF($N98="A",SUMIFS(K99:K$181,$A99:$A$181,LEFT($A98,$O98)&amp;"*",$N99:$N$181,"R"),0)</f>
        <v>0</v>
      </c>
      <c r="L98" s="51">
        <f>IF($N98="A",SUMIFS(L99:L$181,$A99:$A$181,LEFT($A98,$O98)&amp;"*",$N99:$N$181,"R"),0)</f>
        <v>0</v>
      </c>
      <c r="M98" s="51">
        <f>IF($N98="A",SUMIFS(M99:M$181,$A99:$A$181,LEFT($A98,$O98)&amp;"*",$N99:$N$181,"R"),0)</f>
        <v>0</v>
      </c>
      <c r="N98" s="35" t="str">
        <f t="shared" si="4"/>
        <v>A</v>
      </c>
      <c r="O98" s="35">
        <f t="shared" si="5"/>
        <v>3</v>
      </c>
      <c r="P98" s="36" t="e">
        <f>IF(ABS(#REF!+#REF!+D98+F98)&gt;0,"SI","NO")</f>
        <v>#REF!</v>
      </c>
      <c r="Q98" s="37">
        <v>1</v>
      </c>
      <c r="R98" s="38" t="s">
        <v>20</v>
      </c>
      <c r="S98" s="5"/>
      <c r="T98" s="39" t="e">
        <f>#REF!-#REF!</f>
        <v>#REF!</v>
      </c>
      <c r="U98" s="40" t="e">
        <f>IF(#REF!=0,0,T98/#REF!)</f>
        <v>#REF!</v>
      </c>
      <c r="V98" s="41" t="e">
        <f>D98-#REF!</f>
        <v>#REF!</v>
      </c>
      <c r="W98" s="40" t="e">
        <f>IF(#REF!=0,0,V98/#REF!)</f>
        <v>#REF!</v>
      </c>
      <c r="X98" s="42" t="e">
        <f>+D98-#REF!</f>
        <v>#REF!</v>
      </c>
      <c r="Y98" s="43" t="e">
        <f>IF(#REF!=0,0,X98/#REF!)</f>
        <v>#REF!</v>
      </c>
      <c r="Z98" s="33"/>
      <c r="AA98" s="33"/>
      <c r="AB98" s="33"/>
      <c r="AC98" s="33"/>
      <c r="AD98" s="33"/>
      <c r="AE98" s="33"/>
    </row>
    <row r="99" spans="1:31" s="44" customFormat="1" ht="22.5" x14ac:dyDescent="0.2">
      <c r="A99" s="45" t="s">
        <v>115</v>
      </c>
      <c r="B99" s="45"/>
      <c r="C99" s="46" t="str">
        <f>IFERROR(INDEX('[1]Balanza Egresos'!A:C,MATCH(A99,'[1]Balanza Egresos'!A:A,0),2),"SIN CUENTA")</f>
        <v xml:space="preserve">  Edificios no residenciales</v>
      </c>
      <c r="D99" s="31">
        <f>IF($N99="A",SUMIFS(D100:D$181,$A100:$A$181,LEFT($A99,$O99)&amp;"*",$N100:$N$181,"R"),J99+K99+L99+M99)</f>
        <v>500000</v>
      </c>
      <c r="E99" s="53" t="s">
        <v>116</v>
      </c>
      <c r="F99" s="50" t="e">
        <f>IF($N99="A",SUMIFS(F100:F$181,$A100:$A$181,LEFT($A99,$O99)&amp;"*",$N100:$N$181,"R"),SUMIFS('[1]Balanza Egresos'!$V:$V,'[1]Balanza Egresos'!$A:$A,$A99))</f>
        <v>#VALUE!</v>
      </c>
      <c r="G99" s="50"/>
      <c r="H99" s="50"/>
      <c r="I99" s="33"/>
      <c r="J99" s="51">
        <v>500000</v>
      </c>
      <c r="K99" s="51">
        <f>IF($N99="A",SUMIFS(K100:K$181,$A100:$A$181,LEFT($A99,$O99)&amp;"*",$N100:$N$181,"R"),0)</f>
        <v>0</v>
      </c>
      <c r="L99" s="51">
        <f>IF($N99="A",SUMIFS(L100:L$181,$A100:$A$181,LEFT($A99,$O99)&amp;"*",$N100:$N$181,"R"),0)</f>
        <v>0</v>
      </c>
      <c r="M99" s="51">
        <f>IF($N99="A",SUMIFS(M100:M$181,$A100:$A$181,LEFT($A99,$O99)&amp;"*",$N100:$N$181,"R"),0)</f>
        <v>0</v>
      </c>
      <c r="N99" s="35" t="str">
        <f t="shared" si="4"/>
        <v>R</v>
      </c>
      <c r="O99" s="35">
        <f t="shared" si="5"/>
        <v>4</v>
      </c>
      <c r="P99" s="36" t="e">
        <f>IF(ABS(#REF!+#REF!+D99+F99)&gt;0,"SI","NO")</f>
        <v>#REF!</v>
      </c>
      <c r="Q99" s="37">
        <v>1</v>
      </c>
      <c r="R99" s="38">
        <v>2</v>
      </c>
      <c r="S99" s="5"/>
      <c r="T99" s="39" t="e">
        <f>#REF!-#REF!</f>
        <v>#REF!</v>
      </c>
      <c r="U99" s="40" t="e">
        <f>IF(#REF!=0,0,T99/#REF!)</f>
        <v>#REF!</v>
      </c>
      <c r="V99" s="41" t="e">
        <f>D99-#REF!</f>
        <v>#REF!</v>
      </c>
      <c r="W99" s="40" t="e">
        <f>IF(#REF!=0,0,V99/#REF!)</f>
        <v>#REF!</v>
      </c>
      <c r="X99" s="42" t="e">
        <f>+D99-#REF!</f>
        <v>#REF!</v>
      </c>
      <c r="Y99" s="43" t="e">
        <f>IF(#REF!=0,0,X99/#REF!)</f>
        <v>#REF!</v>
      </c>
      <c r="Z99" s="33"/>
      <c r="AA99" s="33"/>
      <c r="AB99" s="33"/>
      <c r="AC99" s="33"/>
      <c r="AD99" s="33"/>
      <c r="AE99" s="33"/>
    </row>
    <row r="100" spans="1:31" s="44" customFormat="1" ht="15.75" customHeight="1" x14ac:dyDescent="0.2">
      <c r="A100" s="45" t="s">
        <v>117</v>
      </c>
      <c r="B100" s="45"/>
      <c r="C100" s="46" t="str">
        <f>IFERROR(INDEX('[1]Balanza Egresos'!A:C,MATCH(A100,'[1]Balanza Egresos'!A:A,0),2),"SIN CUENTA")</f>
        <v xml:space="preserve">  Otros bienes inmuebles</v>
      </c>
      <c r="D100" s="31">
        <f>IF($N100="A",SUMIFS(D101:D$181,$A101:$A$181,LEFT($A100,$O100)&amp;"*",$N101:$N$181,"R"),J100+K100+L100+M100)</f>
        <v>10335705.609999999</v>
      </c>
      <c r="E100" s="53"/>
      <c r="F100" s="50" t="e">
        <f>IF($N100="A",SUMIFS(F101:F$181,$A101:$A$181,LEFT($A100,$O100)&amp;"*",$N101:$N$181,"R"),SUMIFS('[1]Balanza Egresos'!$V:$V,'[1]Balanza Egresos'!$A:$A,$A100))</f>
        <v>#VALUE!</v>
      </c>
      <c r="G100" s="50"/>
      <c r="H100" s="50"/>
      <c r="I100" s="33"/>
      <c r="J100" s="51">
        <f>IF($N100="A",SUMIFS(J101:J$181,$A101:$A$181,LEFT($A100,$O100)&amp;"*",$N101:$N$181,"R"),0)</f>
        <v>0</v>
      </c>
      <c r="K100" s="51">
        <f>IF($N100="A",SUMIFS(K101:K$181,$A101:$A$181,LEFT($A100,$O100)&amp;"*",$N101:$N$181,"R"),0)</f>
        <v>0</v>
      </c>
      <c r="L100" s="51">
        <f>IF($N100="A",SUMIFS(L101:L$181,$A101:$A$181,LEFT($A100,$O100)&amp;"*",$N101:$N$181,"R"),0)</f>
        <v>9635705.6099999994</v>
      </c>
      <c r="M100" s="51">
        <f>IF($N100="A",SUMIFS(M101:M$181,$A101:$A$181,LEFT($A100,$O100)&amp;"*",$N101:$N$181,"R"),0)</f>
        <v>700000</v>
      </c>
      <c r="N100" s="35" t="str">
        <f t="shared" si="4"/>
        <v>A</v>
      </c>
      <c r="O100" s="35">
        <f t="shared" si="5"/>
        <v>3</v>
      </c>
      <c r="P100" s="36" t="e">
        <f>IF(ABS(#REF!+#REF!+D100+F100)&gt;0,"SI","NO")</f>
        <v>#REF!</v>
      </c>
      <c r="Q100" s="37">
        <v>1</v>
      </c>
      <c r="R100" s="38">
        <v>2</v>
      </c>
      <c r="S100" s="5"/>
      <c r="T100" s="39" t="e">
        <f>#REF!-#REF!</f>
        <v>#REF!</v>
      </c>
      <c r="U100" s="40" t="e">
        <f>IF(#REF!=0,0,T100/#REF!)</f>
        <v>#REF!</v>
      </c>
      <c r="V100" s="41" t="e">
        <f>D100-#REF!</f>
        <v>#REF!</v>
      </c>
      <c r="W100" s="40" t="e">
        <f>IF(#REF!=0,0,V100/#REF!)</f>
        <v>#REF!</v>
      </c>
      <c r="X100" s="42" t="e">
        <f>+D100-#REF!</f>
        <v>#REF!</v>
      </c>
      <c r="Y100" s="43" t="e">
        <f>IF(#REF!=0,0,X100/#REF!)</f>
        <v>#REF!</v>
      </c>
      <c r="Z100" s="33"/>
      <c r="AA100" s="33"/>
      <c r="AB100" s="33"/>
      <c r="AC100" s="33"/>
      <c r="AD100" s="33"/>
      <c r="AE100" s="33"/>
    </row>
    <row r="101" spans="1:31" s="44" customFormat="1" ht="15.75" customHeight="1" x14ac:dyDescent="0.2">
      <c r="A101" s="45" t="s">
        <v>118</v>
      </c>
      <c r="B101" s="45"/>
      <c r="C101" s="46" t="str">
        <f>IFERROR(INDEX('[1]Balanza Egresos'!A:C,MATCH(A101,'[1]Balanza Egresos'!A:A,0),2),"SIN CUENTA")</f>
        <v xml:space="preserve">  MICROMEDICION</v>
      </c>
      <c r="D101" s="31">
        <f>IF($N101="A",SUMIFS(D102:D$181,$A102:$A$181,LEFT($A101,$O101)&amp;"*",$N102:$N$181,"R"),J101+K101+L101+M101)</f>
        <v>1000000</v>
      </c>
      <c r="E101" s="53" t="s">
        <v>119</v>
      </c>
      <c r="F101" s="50" t="e">
        <f>IF($N101="A",SUMIFS(F102:F$181,$A102:$A$181,LEFT($A101,$O101)&amp;"*",$N102:$N$181,"R"),SUMIFS('[1]Balanza Egresos'!$V:$V,'[1]Balanza Egresos'!$A:$A,$A101))</f>
        <v>#VALUE!</v>
      </c>
      <c r="G101" s="50"/>
      <c r="H101" s="50"/>
      <c r="I101" s="33"/>
      <c r="J101" s="51">
        <f>IF($N101="A",SUMIFS(J102:J$181,$A102:$A$181,LEFT($A101,$O101)&amp;"*",$N102:$N$181,"R"),0)</f>
        <v>0</v>
      </c>
      <c r="K101" s="51">
        <f>IF($N101="A",SUMIFS(K102:K$181,$A102:$A$181,LEFT($A101,$O101)&amp;"*",$N102:$N$181,"R"),0)</f>
        <v>0</v>
      </c>
      <c r="L101" s="51">
        <v>1000000</v>
      </c>
      <c r="M101" s="51">
        <f>IF($N101="A",SUMIFS(M102:M$181,$A102:$A$181,LEFT($A101,$O101)&amp;"*",$N102:$N$181,"R"),0)</f>
        <v>0</v>
      </c>
      <c r="N101" s="35" t="str">
        <f t="shared" si="4"/>
        <v>R</v>
      </c>
      <c r="O101" s="35">
        <f t="shared" si="5"/>
        <v>4</v>
      </c>
      <c r="P101" s="36" t="e">
        <f>IF(ABS(#REF!+#REF!+D101+F101)&gt;0,"SI","NO")</f>
        <v>#REF!</v>
      </c>
      <c r="Q101" s="37">
        <v>1</v>
      </c>
      <c r="R101" s="38">
        <v>2</v>
      </c>
      <c r="S101" s="5"/>
      <c r="T101" s="39" t="e">
        <f>#REF!-#REF!</f>
        <v>#REF!</v>
      </c>
      <c r="U101" s="40" t="e">
        <f>IF(#REF!=0,0,T101/#REF!)</f>
        <v>#REF!</v>
      </c>
      <c r="V101" s="41" t="e">
        <f>D101-#REF!</f>
        <v>#REF!</v>
      </c>
      <c r="W101" s="40" t="e">
        <f>IF(#REF!=0,0,V101/#REF!)</f>
        <v>#REF!</v>
      </c>
      <c r="X101" s="42" t="e">
        <f>+D101-#REF!</f>
        <v>#REF!</v>
      </c>
      <c r="Y101" s="43" t="e">
        <f>IF(#REF!=0,0,X101/#REF!)</f>
        <v>#REF!</v>
      </c>
      <c r="Z101" s="33"/>
      <c r="AA101" s="33"/>
      <c r="AB101" s="33"/>
      <c r="AC101" s="33"/>
      <c r="AD101" s="33"/>
      <c r="AE101" s="33"/>
    </row>
    <row r="102" spans="1:31" s="44" customFormat="1" ht="15.75" customHeight="1" x14ac:dyDescent="0.2">
      <c r="A102" s="45" t="s">
        <v>120</v>
      </c>
      <c r="B102" s="45"/>
      <c r="C102" s="46" t="str">
        <f>IFERROR(INDEX('[1]Balanza Egresos'!A:C,MATCH(A102,'[1]Balanza Egresos'!A:A,0),2),"SIN CUENTA")</f>
        <v xml:space="preserve">  TELEMETRIA</v>
      </c>
      <c r="D102" s="31">
        <f>IF($N102="A",SUMIFS(D103:D$181,$A103:$A$181,LEFT($A102,$O102)&amp;"*",$N103:$N$181,"R"),J102+K102+L102+M102)</f>
        <v>1000000</v>
      </c>
      <c r="E102" s="53" t="s">
        <v>121</v>
      </c>
      <c r="F102" s="47" t="e">
        <f>IF($N102="A",SUMIFS(F103:F$181,$A103:$A$181,LEFT($A102,$O102)&amp;"*",$N103:$N$181,"R"),SUMIFS('[1]Balanza Egresos'!$V:$V,'[1]Balanza Egresos'!$A:$A,$A102))</f>
        <v>#VALUE!</v>
      </c>
      <c r="G102" s="47"/>
      <c r="H102" s="47">
        <f>SUM(H103:H104)</f>
        <v>0</v>
      </c>
      <c r="I102" s="33"/>
      <c r="J102" s="51">
        <f>IF($N102="A",SUMIFS(J103:J$181,$A103:$A$181,LEFT($A102,$O102)&amp;"*",$N103:$N$181,"R"),0)</f>
        <v>0</v>
      </c>
      <c r="K102" s="51">
        <f>IF($N102="A",SUMIFS(K103:K$181,$A103:$A$181,LEFT($A102,$O102)&amp;"*",$N103:$N$181,"R"),0)</f>
        <v>0</v>
      </c>
      <c r="L102" s="51">
        <v>1000000</v>
      </c>
      <c r="M102" s="51">
        <f>IF($N102="A",SUMIFS(M103:M$181,$A103:$A$181,LEFT($A102,$O102)&amp;"*",$N103:$N$181,"R"),0)</f>
        <v>0</v>
      </c>
      <c r="N102" s="35" t="str">
        <f t="shared" si="4"/>
        <v>R</v>
      </c>
      <c r="O102" s="35">
        <f t="shared" si="5"/>
        <v>4</v>
      </c>
      <c r="P102" s="36" t="e">
        <f>IF(ABS(#REF!+#REF!+D102+F102)&gt;0,"SI","NO")</f>
        <v>#REF!</v>
      </c>
      <c r="Q102" s="37">
        <v>1</v>
      </c>
      <c r="R102" s="38" t="s">
        <v>20</v>
      </c>
      <c r="S102" s="5"/>
      <c r="T102" s="39" t="e">
        <f>#REF!-#REF!</f>
        <v>#REF!</v>
      </c>
      <c r="U102" s="40" t="e">
        <f>IF(#REF!=0,0,T102/#REF!)</f>
        <v>#REF!</v>
      </c>
      <c r="V102" s="41" t="e">
        <f>D102-#REF!</f>
        <v>#REF!</v>
      </c>
      <c r="W102" s="40" t="e">
        <f>IF(#REF!=0,0,V102/#REF!)</f>
        <v>#REF!</v>
      </c>
      <c r="X102" s="42" t="e">
        <f>+D102-#REF!</f>
        <v>#REF!</v>
      </c>
      <c r="Y102" s="43" t="e">
        <f>IF(#REF!=0,0,X102/#REF!)</f>
        <v>#REF!</v>
      </c>
      <c r="Z102" s="33"/>
      <c r="AA102" s="33"/>
      <c r="AB102" s="33"/>
      <c r="AC102" s="33"/>
      <c r="AD102" s="33"/>
      <c r="AE102" s="33"/>
    </row>
    <row r="103" spans="1:31" s="44" customFormat="1" ht="15.75" hidden="1" customHeight="1" x14ac:dyDescent="0.2">
      <c r="A103" s="45" t="s">
        <v>122</v>
      </c>
      <c r="B103" s="45"/>
      <c r="C103" s="46" t="str">
        <f>IFERROR(INDEX('[1]Balanza Egresos'!A:C,MATCH(A103,'[1]Balanza Egresos'!A:A,0),2),"SIN CUENTA")</f>
        <v>SIN CUENTA</v>
      </c>
      <c r="D103" s="31">
        <f>IF($N103="A",SUMIFS(D104:D$181,$A104:$A$181,LEFT($A103,$O103)&amp;"*",$N104:$N$181,"R"),J103+K103+L103+M103)</f>
        <v>0</v>
      </c>
      <c r="E103" s="53"/>
      <c r="F103" s="50" t="e">
        <f>IF($N103="A",SUMIFS(F104:F$181,$A104:$A$181,LEFT($A103,$O103)&amp;"*",$N104:$N$181,"R"),SUMIFS('[1]Balanza Egresos'!$V:$V,'[1]Balanza Egresos'!$A:$A,$A103))</f>
        <v>#VALUE!</v>
      </c>
      <c r="G103" s="50"/>
      <c r="H103" s="50"/>
      <c r="I103" s="33"/>
      <c r="J103" s="51">
        <f>IF($N103="A",SUMIFS(J104:J$181,$A104:$A$181,LEFT($A103,$O103)&amp;"*",$N104:$N$181,"R"),0)</f>
        <v>0</v>
      </c>
      <c r="K103" s="51">
        <f>IF($N103="A",SUMIFS(K104:K$181,$A104:$A$181,LEFT($A103,$O103)&amp;"*",$N104:$N$181,"R"),0)</f>
        <v>0</v>
      </c>
      <c r="L103" s="51">
        <f>IF($N103="A",SUMIFS(L104:L$181,$A104:$A$181,LEFT($A103,$O103)&amp;"*",$N104:$N$181,"R"),0)</f>
        <v>0</v>
      </c>
      <c r="M103" s="51">
        <f>IF($N103="A",SUMIFS(M104:M$181,$A104:$A$181,LEFT($A103,$O103)&amp;"*",$N104:$N$181,"R"),0)</f>
        <v>0</v>
      </c>
      <c r="N103" s="35" t="str">
        <f t="shared" si="4"/>
        <v>R</v>
      </c>
      <c r="O103" s="35">
        <f t="shared" si="5"/>
        <v>4</v>
      </c>
      <c r="P103" s="36" t="e">
        <f>IF(ABS(#REF!+#REF!+D103+F103)&gt;0,"SI","NO")</f>
        <v>#REF!</v>
      </c>
      <c r="Q103" s="37">
        <v>1</v>
      </c>
      <c r="R103" s="38">
        <v>2</v>
      </c>
      <c r="S103" s="5"/>
      <c r="T103" s="39" t="e">
        <f>#REF!-#REF!</f>
        <v>#REF!</v>
      </c>
      <c r="U103" s="40" t="e">
        <f>IF(#REF!=0,0,T103/#REF!)</f>
        <v>#REF!</v>
      </c>
      <c r="V103" s="41" t="e">
        <f>D103-#REF!</f>
        <v>#REF!</v>
      </c>
      <c r="W103" s="40" t="e">
        <f>IF(#REF!=0,0,V103/#REF!)</f>
        <v>#REF!</v>
      </c>
      <c r="X103" s="42" t="e">
        <f>+D103-#REF!</f>
        <v>#REF!</v>
      </c>
      <c r="Y103" s="43" t="e">
        <f>IF(#REF!=0,0,X103/#REF!)</f>
        <v>#REF!</v>
      </c>
      <c r="Z103" s="33"/>
      <c r="AA103" s="33"/>
      <c r="AB103" s="33"/>
      <c r="AC103" s="33"/>
      <c r="AD103" s="33"/>
      <c r="AE103" s="33"/>
    </row>
    <row r="104" spans="1:31" s="44" customFormat="1" ht="15.75" customHeight="1" x14ac:dyDescent="0.2">
      <c r="A104" s="45" t="s">
        <v>123</v>
      </c>
      <c r="B104" s="45"/>
      <c r="C104" s="46" t="str">
        <f>IFERROR(INDEX('[1]Balanza Egresos'!A:C,MATCH(A104,'[1]Balanza Egresos'!A:A,0),2),"SIN CUENTA")</f>
        <v xml:space="preserve">  MACROMEDICION</v>
      </c>
      <c r="D104" s="31">
        <f>IF($N104="A",SUMIFS(D105:D$181,$A105:$A$181,LEFT($A104,$O104)&amp;"*",$N105:$N$181,"R"),J104+K104+L104+M104)</f>
        <v>500000</v>
      </c>
      <c r="E104" s="53" t="s">
        <v>124</v>
      </c>
      <c r="F104" s="50" t="e">
        <f>IF($N104="A",SUMIFS(F105:F$181,$A105:$A$181,LEFT($A104,$O104)&amp;"*",$N105:$N$181,"R"),SUMIFS('[1]Balanza Egresos'!$V:$V,'[1]Balanza Egresos'!$A:$A,$A104))</f>
        <v>#VALUE!</v>
      </c>
      <c r="G104" s="50"/>
      <c r="H104" s="50"/>
      <c r="I104" s="33"/>
      <c r="J104" s="51">
        <f>IF($N104="A",SUMIFS(J105:J$181,$A105:$A$181,LEFT($A104,$O104)&amp;"*",$N105:$N$181,"R"),0)</f>
        <v>0</v>
      </c>
      <c r="K104" s="51">
        <f>IF($N104="A",SUMIFS(K105:K$181,$A105:$A$181,LEFT($A104,$O104)&amp;"*",$N105:$N$181,"R"),0)</f>
        <v>0</v>
      </c>
      <c r="L104" s="51">
        <v>500000</v>
      </c>
      <c r="M104" s="51">
        <f>IF($N104="A",SUMIFS(M105:M$181,$A105:$A$181,LEFT($A104,$O104)&amp;"*",$N105:$N$181,"R"),0)</f>
        <v>0</v>
      </c>
      <c r="N104" s="35" t="str">
        <f t="shared" si="4"/>
        <v>R</v>
      </c>
      <c r="O104" s="35">
        <f t="shared" si="5"/>
        <v>4</v>
      </c>
      <c r="P104" s="36" t="e">
        <f>IF(ABS(#REF!+#REF!+D104+F104)&gt;0,"SI","NO")</f>
        <v>#REF!</v>
      </c>
      <c r="Q104" s="37">
        <v>1</v>
      </c>
      <c r="R104" s="38">
        <v>2</v>
      </c>
      <c r="S104" s="5"/>
      <c r="T104" s="39" t="e">
        <f>#REF!-#REF!</f>
        <v>#REF!</v>
      </c>
      <c r="U104" s="40" t="e">
        <f>IF(#REF!=0,0,T104/#REF!)</f>
        <v>#REF!</v>
      </c>
      <c r="V104" s="41" t="e">
        <f>D104-#REF!</f>
        <v>#REF!</v>
      </c>
      <c r="W104" s="40" t="e">
        <f>IF(#REF!=0,0,V104/#REF!)</f>
        <v>#REF!</v>
      </c>
      <c r="X104" s="42" t="e">
        <f>+D104-#REF!</f>
        <v>#REF!</v>
      </c>
      <c r="Y104" s="43" t="e">
        <f>IF(#REF!=0,0,X104/#REF!)</f>
        <v>#REF!</v>
      </c>
      <c r="Z104" s="33"/>
      <c r="AA104" s="33"/>
      <c r="AB104" s="33"/>
      <c r="AC104" s="33"/>
      <c r="AD104" s="33"/>
      <c r="AE104" s="33"/>
    </row>
    <row r="105" spans="1:31" s="44" customFormat="1" ht="15" x14ac:dyDescent="0.2">
      <c r="A105" s="45" t="s">
        <v>125</v>
      </c>
      <c r="B105" s="54"/>
      <c r="C105" s="55" t="str">
        <f>IFERROR(INDEX('[1]Balanza Egresos'!A:C,MATCH(A105,'[1]Balanza Egresos'!A:A,0),2),"SIN CUENTA")</f>
        <v xml:space="preserve">  RED DE CONDUCCION DE AGUA POTABLE</v>
      </c>
      <c r="D105" s="31">
        <f>IF($N105="A",SUMIFS(D106:D$181,$A106:$A$181,LEFT($A105,$O105)&amp;"*",$N106:$N$181,"R"),J105+K105+L105+M105)</f>
        <v>0</v>
      </c>
      <c r="E105" s="53"/>
      <c r="F105" s="47" t="e">
        <f>IF($N105="A",SUMIFS(F106:F$181,$A106:$A$181,LEFT($A105,$O105)&amp;"*",$N106:$N$181,"R"),SUMIFS('[1]Balanza Egresos'!$V:$V,'[1]Balanza Egresos'!$A:$A,$A105))</f>
        <v>#VALUE!</v>
      </c>
      <c r="G105" s="47"/>
      <c r="H105" s="47">
        <f>SUM(H106:H107)</f>
        <v>0</v>
      </c>
      <c r="I105" s="33"/>
      <c r="J105" s="51">
        <f>IF($N105="A",SUMIFS(J106:J$181,$A106:$A$181,LEFT($A105,$O105)&amp;"*",$N106:$N$181,"R"),0)</f>
        <v>0</v>
      </c>
      <c r="K105" s="51">
        <f>IF($N105="A",SUMIFS(K106:K$181,$A106:$A$181,LEFT($A105,$O105)&amp;"*",$N106:$N$181,"R"),0)</f>
        <v>0</v>
      </c>
      <c r="L105" s="51">
        <f>IF($N105="A",SUMIFS(L106:L$181,$A106:$A$181,LEFT($A105,$O105)&amp;"*",$N106:$N$181,"R"),0)</f>
        <v>0</v>
      </c>
      <c r="M105" s="51">
        <f>IF($N105="A",SUMIFS(M106:M$181,$A106:$A$181,LEFT($A105,$O105)&amp;"*",$N106:$N$181,"R"),0)</f>
        <v>0</v>
      </c>
      <c r="N105" s="35" t="str">
        <f t="shared" si="4"/>
        <v>R</v>
      </c>
      <c r="O105" s="35">
        <f t="shared" si="5"/>
        <v>4</v>
      </c>
      <c r="P105" s="36" t="e">
        <f>IF(ABS(#REF!+#REF!+D105+F105)&gt;0,"SI","NO")</f>
        <v>#REF!</v>
      </c>
      <c r="Q105" s="37">
        <v>1</v>
      </c>
      <c r="R105" s="38" t="s">
        <v>20</v>
      </c>
      <c r="S105" s="5"/>
      <c r="T105" s="39" t="e">
        <f>#REF!-#REF!</f>
        <v>#REF!</v>
      </c>
      <c r="U105" s="40" t="e">
        <f>IF(#REF!=0,0,T105/#REF!)</f>
        <v>#REF!</v>
      </c>
      <c r="V105" s="41" t="e">
        <f>D105-#REF!</f>
        <v>#REF!</v>
      </c>
      <c r="W105" s="40" t="e">
        <f>IF(#REF!=0,0,V105/#REF!)</f>
        <v>#REF!</v>
      </c>
      <c r="X105" s="42" t="e">
        <f>+D105-#REF!</f>
        <v>#REF!</v>
      </c>
      <c r="Y105" s="43" t="e">
        <f>IF(#REF!=0,0,X105/#REF!)</f>
        <v>#REF!</v>
      </c>
      <c r="Z105" s="33"/>
      <c r="AA105" s="33"/>
      <c r="AB105" s="33"/>
      <c r="AC105" s="33"/>
      <c r="AD105" s="33"/>
      <c r="AE105" s="33"/>
    </row>
    <row r="106" spans="1:31" s="44" customFormat="1" ht="22.5" x14ac:dyDescent="0.2">
      <c r="A106" s="45" t="s">
        <v>126</v>
      </c>
      <c r="B106" s="45"/>
      <c r="C106" s="46" t="str">
        <f>IFERROR(INDEX('[1]Balanza Egresos'!A:C,MATCH(A106,'[1]Balanza Egresos'!A:A,0),2),"SIN CUENTA")</f>
        <v xml:space="preserve">  EQUIPO DE BOMBEO</v>
      </c>
      <c r="D106" s="31">
        <f>IF($N106="A",SUMIFS(D107:D$181,$A107:$A$181,LEFT($A106,$O106)&amp;"*",$N107:$N$181,"R"),J106+K106+L106+M106)</f>
        <v>750000</v>
      </c>
      <c r="E106" s="53" t="s">
        <v>127</v>
      </c>
      <c r="F106" s="50" t="e">
        <f>IF($N106="A",SUMIFS(F107:F$181,$A107:$A$181,LEFT($A106,$O106)&amp;"*",$N107:$N$181,"R"),SUMIFS('[1]Balanza Egresos'!$V:$V,'[1]Balanza Egresos'!$A:$A,$A106))</f>
        <v>#VALUE!</v>
      </c>
      <c r="G106" s="50"/>
      <c r="H106" s="50"/>
      <c r="I106" s="33"/>
      <c r="J106" s="51">
        <f>IF($N106="A",SUMIFS(J107:J$181,$A107:$A$181,LEFT($A106,$O106)&amp;"*",$N107:$N$181,"R"),0)</f>
        <v>0</v>
      </c>
      <c r="K106" s="51">
        <f>IF($N106="A",SUMIFS(K107:K$181,$A107:$A$181,LEFT($A106,$O106)&amp;"*",$N107:$N$181,"R"),0)</f>
        <v>0</v>
      </c>
      <c r="L106" s="51">
        <v>750000</v>
      </c>
      <c r="M106" s="51">
        <f>IF($N106="A",SUMIFS(M107:M$181,$A107:$A$181,LEFT($A106,$O106)&amp;"*",$N107:$N$181,"R"),0)</f>
        <v>0</v>
      </c>
      <c r="N106" s="35" t="str">
        <f t="shared" ref="N106:N141" si="6">IF(RIGHT(A106,2)="00","A","R")</f>
        <v>R</v>
      </c>
      <c r="O106" s="35">
        <f t="shared" ref="O106:O137" si="7">IF(RIGHT(A106,4)="0000",1,IF(RIGHT(A106,3)="000",2,IF(RIGHT(A106,2)="00",3,4)))</f>
        <v>4</v>
      </c>
      <c r="P106" s="36" t="e">
        <f>IF(ABS(#REF!+#REF!+D106+F106)&gt;0,"SI","NO")</f>
        <v>#REF!</v>
      </c>
      <c r="Q106" s="37">
        <v>1</v>
      </c>
      <c r="R106" s="38">
        <v>2</v>
      </c>
      <c r="S106" s="5"/>
      <c r="T106" s="39" t="e">
        <f>#REF!-#REF!</f>
        <v>#REF!</v>
      </c>
      <c r="U106" s="40" t="e">
        <f>IF(#REF!=0,0,T106/#REF!)</f>
        <v>#REF!</v>
      </c>
      <c r="V106" s="41" t="e">
        <f>D106-#REF!</f>
        <v>#REF!</v>
      </c>
      <c r="W106" s="40" t="e">
        <f>IF(#REF!=0,0,V106/#REF!)</f>
        <v>#REF!</v>
      </c>
      <c r="X106" s="42" t="e">
        <f>+D106-#REF!</f>
        <v>#REF!</v>
      </c>
      <c r="Y106" s="43" t="e">
        <f>IF(#REF!=0,0,X106/#REF!)</f>
        <v>#REF!</v>
      </c>
      <c r="Z106" s="33"/>
      <c r="AA106" s="33"/>
      <c r="AB106" s="33"/>
      <c r="AC106" s="33"/>
      <c r="AD106" s="33"/>
      <c r="AE106" s="33"/>
    </row>
    <row r="107" spans="1:31" s="44" customFormat="1" ht="15.75" customHeight="1" x14ac:dyDescent="0.2">
      <c r="A107" s="45" t="s">
        <v>128</v>
      </c>
      <c r="B107" s="45"/>
      <c r="C107" s="46" t="str">
        <f>IFERROR(INDEX('[1]Balanza Egresos'!A:C,MATCH(A107,'[1]Balanza Egresos'!A:A,0),2),"SIN CUENTA")</f>
        <v xml:space="preserve">  TANQUES DE ALMACENAMIENTO</v>
      </c>
      <c r="D107" s="31">
        <f>IF($N107="A",SUMIFS(D108:D$181,$A108:$A$181,LEFT($A107,$O107)&amp;"*",$N108:$N$181,"R"),J107+K107+L107+M107)</f>
        <v>1500000</v>
      </c>
      <c r="E107" s="53" t="s">
        <v>129</v>
      </c>
      <c r="F107" s="50" t="e">
        <f>IF($N107="A",SUMIFS(F108:F$181,$A108:$A$181,LEFT($A107,$O107)&amp;"*",$N108:$N$181,"R"),SUMIFS('[1]Balanza Egresos'!$V:$V,'[1]Balanza Egresos'!$A:$A,$A107))</f>
        <v>#VALUE!</v>
      </c>
      <c r="G107" s="50"/>
      <c r="H107" s="50"/>
      <c r="I107" s="33"/>
      <c r="J107" s="51">
        <f>IF($N107="A",SUMIFS(J108:J$181,$A108:$A$181,LEFT($A107,$O107)&amp;"*",$N108:$N$181,"R"),0)</f>
        <v>0</v>
      </c>
      <c r="K107" s="51">
        <f>IF($N107="A",SUMIFS(K108:K$181,$A108:$A$181,LEFT($A107,$O107)&amp;"*",$N108:$N$181,"R"),0)</f>
        <v>0</v>
      </c>
      <c r="L107" s="51">
        <f>4500000-3000000</f>
        <v>1500000</v>
      </c>
      <c r="M107" s="51">
        <f>IF($N107="A",SUMIFS(M108:M$181,$A108:$A$181,LEFT($A107,$O107)&amp;"*",$N108:$N$181,"R"),0)</f>
        <v>0</v>
      </c>
      <c r="N107" s="35" t="str">
        <f t="shared" si="6"/>
        <v>R</v>
      </c>
      <c r="O107" s="35">
        <f t="shared" si="7"/>
        <v>4</v>
      </c>
      <c r="P107" s="36" t="e">
        <f>IF(ABS(#REF!+#REF!+D107+F107)&gt;0,"SI","NO")</f>
        <v>#REF!</v>
      </c>
      <c r="Q107" s="37">
        <v>1</v>
      </c>
      <c r="R107" s="38">
        <v>2</v>
      </c>
      <c r="S107" s="5"/>
      <c r="T107" s="39" t="e">
        <f>#REF!-#REF!</f>
        <v>#REF!</v>
      </c>
      <c r="U107" s="40" t="e">
        <f>IF(#REF!=0,0,T107/#REF!)</f>
        <v>#REF!</v>
      </c>
      <c r="V107" s="41" t="e">
        <f>D107-#REF!</f>
        <v>#REF!</v>
      </c>
      <c r="W107" s="40" t="e">
        <f>IF(#REF!=0,0,V107/#REF!)</f>
        <v>#REF!</v>
      </c>
      <c r="X107" s="42" t="e">
        <f>+D107-#REF!</f>
        <v>#REF!</v>
      </c>
      <c r="Y107" s="43" t="e">
        <f>IF(#REF!=0,0,X107/#REF!)</f>
        <v>#REF!</v>
      </c>
      <c r="Z107" s="33"/>
      <c r="AA107" s="33"/>
      <c r="AB107" s="33"/>
      <c r="AC107" s="33"/>
      <c r="AD107" s="33"/>
      <c r="AE107" s="33"/>
    </row>
    <row r="108" spans="1:31" s="44" customFormat="1" ht="15" hidden="1" x14ac:dyDescent="0.2">
      <c r="A108" s="45" t="s">
        <v>130</v>
      </c>
      <c r="B108" s="45"/>
      <c r="C108" s="55" t="str">
        <f>IFERROR(INDEX('[1]Balanza Egresos'!A:C,MATCH(A108,'[1]Balanza Egresos'!A:A,0),2),"SIN CUENTA")</f>
        <v>SIN CUENTA</v>
      </c>
      <c r="D108" s="31">
        <f>IF($N108="A",SUMIFS(D109:D$181,$A109:$A$181,LEFT($A108,$O108)&amp;"*",$N109:$N$181,"R"),J108+K108+L108+M108)</f>
        <v>0</v>
      </c>
      <c r="E108" s="49"/>
      <c r="F108" s="50" t="e">
        <f>IF($N108="A",SUMIFS(F109:F$181,$A109:$A$181,LEFT($A108,$O108)&amp;"*",$N109:$N$181,"R"),SUMIFS('[1]Balanza Egresos'!$V:$V,'[1]Balanza Egresos'!$A:$A,$A108))</f>
        <v>#VALUE!</v>
      </c>
      <c r="G108" s="56"/>
      <c r="H108" s="56"/>
      <c r="I108" s="33"/>
      <c r="J108" s="51">
        <f>IF($N108="A",SUMIFS(J109:J$181,$A109:$A$181,LEFT($A108,$O108)&amp;"*",$N109:$N$181,"R"),0)</f>
        <v>0</v>
      </c>
      <c r="K108" s="51">
        <f>IF($N108="A",SUMIFS(K109:K$181,$A109:$A$181,LEFT($A108,$O108)&amp;"*",$N109:$N$181,"R"),0)</f>
        <v>0</v>
      </c>
      <c r="L108" s="51">
        <f>IF($N108="A",SUMIFS(L109:L$181,$A109:$A$181,LEFT($A108,$O108)&amp;"*",$N109:$N$181,"R"),0)</f>
        <v>0</v>
      </c>
      <c r="M108" s="51">
        <f>IF($N108="A",SUMIFS(M109:M$181,$A109:$A$181,LEFT($A108,$O108)&amp;"*",$N109:$N$181,"R"),0)</f>
        <v>0</v>
      </c>
      <c r="N108" s="35" t="str">
        <f t="shared" si="6"/>
        <v>R</v>
      </c>
      <c r="O108" s="35">
        <f t="shared" si="7"/>
        <v>4</v>
      </c>
      <c r="P108" s="36" t="e">
        <f>IF(ABS(#REF!+#REF!+D108+F108)&gt;0,"SI","NO")</f>
        <v>#REF!</v>
      </c>
      <c r="Q108" s="37">
        <v>1</v>
      </c>
      <c r="R108" s="38">
        <v>2</v>
      </c>
      <c r="S108" s="5"/>
      <c r="T108" s="39" t="e">
        <f>#REF!-#REF!</f>
        <v>#REF!</v>
      </c>
      <c r="U108" s="40" t="e">
        <f>IF(#REF!=0,0,T108/#REF!)</f>
        <v>#REF!</v>
      </c>
      <c r="V108" s="41" t="e">
        <f>D108-#REF!</f>
        <v>#REF!</v>
      </c>
      <c r="W108" s="40" t="e">
        <f>IF(#REF!=0,0,V108/#REF!)</f>
        <v>#REF!</v>
      </c>
      <c r="X108" s="42" t="e">
        <f>+D108-#REF!</f>
        <v>#REF!</v>
      </c>
      <c r="Y108" s="43" t="e">
        <f>IF(#REF!=0,0,X108/#REF!)</f>
        <v>#REF!</v>
      </c>
      <c r="Z108" s="33"/>
      <c r="AA108" s="33"/>
      <c r="AB108" s="33"/>
      <c r="AC108" s="33"/>
      <c r="AD108" s="33"/>
      <c r="AE108" s="33"/>
    </row>
    <row r="109" spans="1:31" s="44" customFormat="1" ht="15" x14ac:dyDescent="0.2">
      <c r="A109" s="45" t="s">
        <v>131</v>
      </c>
      <c r="B109" s="45"/>
      <c r="C109" s="55" t="str">
        <f>IFERROR(INDEX('[1]Balanza Egresos'!A:C,MATCH(A109,'[1]Balanza Egresos'!A:A,0),2),"SIN CUENTA")</f>
        <v xml:space="preserve">  RED DE DISTRIBUCION DE AGUA POTABLE</v>
      </c>
      <c r="D109" s="31">
        <f>IF($N109="A",SUMIFS(D110:D$181,$A110:$A$181,LEFT($A109,$O109)&amp;"*",$N110:$N$181,"R"),J109+K109+L109+M109)</f>
        <v>3885705.6099999994</v>
      </c>
      <c r="E109" s="49" t="s">
        <v>132</v>
      </c>
      <c r="F109" s="50" t="e">
        <f>IF($N109="A",SUMIFS(F110:F$181,$A110:$A$181,LEFT($A109,$O109)&amp;"*",$N110:$N$181,"R"),SUMIFS('[1]Balanza Egresos'!$V:$V,'[1]Balanza Egresos'!$A:$A,$A109))</f>
        <v>#VALUE!</v>
      </c>
      <c r="G109" s="56"/>
      <c r="H109" s="56"/>
      <c r="I109" s="33"/>
      <c r="J109" s="51">
        <f>IF($N109="A",SUMIFS(J110:J$181,$A110:$A$181,LEFT($A109,$O109)&amp;"*",$N110:$N$181,"R"),0)</f>
        <v>0</v>
      </c>
      <c r="K109" s="51">
        <f>IF($N109="A",SUMIFS(K110:K$181,$A110:$A$181,LEFT($A109,$O109)&amp;"*",$N110:$N$181,"R"),0)</f>
        <v>0</v>
      </c>
      <c r="L109" s="51">
        <f>2500000+1900000+100000-1190000+1800000+500000-500000+800000-560000-542141.53-748.08-608218.16-313186.62</f>
        <v>3885705.6099999994</v>
      </c>
      <c r="M109" s="51">
        <f>IF($N109="A",SUMIFS(M110:M$181,$A110:$A$181,LEFT($A109,$O109)&amp;"*",$N110:$N$181,"R"),0)</f>
        <v>0</v>
      </c>
      <c r="N109" s="35" t="str">
        <f t="shared" si="6"/>
        <v>R</v>
      </c>
      <c r="O109" s="35">
        <f t="shared" si="7"/>
        <v>4</v>
      </c>
      <c r="P109" s="36" t="e">
        <f>IF(ABS(#REF!+#REF!+D109+F109)&gt;0,"SI","NO")</f>
        <v>#REF!</v>
      </c>
      <c r="Q109" s="37"/>
      <c r="R109" s="38"/>
      <c r="S109" s="5"/>
      <c r="T109" s="39"/>
      <c r="U109" s="40"/>
      <c r="V109" s="41"/>
      <c r="W109" s="40"/>
      <c r="X109" s="42"/>
      <c r="Y109" s="43"/>
      <c r="Z109" s="33"/>
      <c r="AA109" s="33"/>
      <c r="AB109" s="33"/>
      <c r="AC109" s="33"/>
      <c r="AD109" s="33"/>
      <c r="AE109" s="33"/>
    </row>
    <row r="110" spans="1:31" s="44" customFormat="1" ht="15" x14ac:dyDescent="0.2">
      <c r="A110" s="45" t="s">
        <v>133</v>
      </c>
      <c r="B110" s="45"/>
      <c r="C110" s="55" t="str">
        <f>IFERROR(INDEX('[1]Balanza Egresos'!A:C,MATCH(A110,'[1]Balanza Egresos'!A:A,0),2),"SIN CUENTA")</f>
        <v xml:space="preserve">  RED DE ALCANTARILLADO</v>
      </c>
      <c r="D110" s="31">
        <f>IF($N110="A",SUMIFS(D111:D$181,$A111:$A$181,LEFT($A110,$O110)&amp;"*",$N111:$N$181,"R"),J110+K110+L110+M110)</f>
        <v>1000000</v>
      </c>
      <c r="E110" s="49" t="s">
        <v>134</v>
      </c>
      <c r="F110" s="50" t="e">
        <f>IF($N110="A",SUMIFS(F111:F$181,$A111:$A$181,LEFT($A110,$O110)&amp;"*",$N111:$N$181,"R"),SUMIFS('[1]Balanza Egresos'!$V:$V,'[1]Balanza Egresos'!$A:$A,$A110))</f>
        <v>#VALUE!</v>
      </c>
      <c r="G110" s="56"/>
      <c r="H110" s="56"/>
      <c r="I110" s="33"/>
      <c r="J110" s="51">
        <f>IF($N110="A",SUMIFS(J111:J$181,$A111:$A$181,LEFT($A110,$O110)&amp;"*",$N111:$N$181,"R"),0)</f>
        <v>0</v>
      </c>
      <c r="K110" s="51">
        <f>IF($N110="A",SUMIFS(K111:K$181,$A111:$A$181,LEFT($A110,$O110)&amp;"*",$N111:$N$181,"R"),0)</f>
        <v>0</v>
      </c>
      <c r="L110" s="51">
        <v>1000000</v>
      </c>
      <c r="M110" s="51">
        <f>IF($N110="A",SUMIFS(M111:M$181,$A111:$A$181,LEFT($A110,$O110)&amp;"*",$N111:$N$181,"R"),0)</f>
        <v>0</v>
      </c>
      <c r="N110" s="35" t="str">
        <f t="shared" si="6"/>
        <v>R</v>
      </c>
      <c r="O110" s="35">
        <f t="shared" si="7"/>
        <v>4</v>
      </c>
      <c r="P110" s="36" t="e">
        <f>IF(ABS(#REF!+#REF!+D110+F110)&gt;0,"SI","NO")</f>
        <v>#REF!</v>
      </c>
      <c r="Q110" s="37"/>
      <c r="R110" s="38"/>
      <c r="S110" s="5"/>
      <c r="T110" s="39"/>
      <c r="U110" s="40"/>
      <c r="V110" s="41"/>
      <c r="W110" s="40"/>
      <c r="X110" s="42"/>
      <c r="Y110" s="43"/>
      <c r="Z110" s="33"/>
      <c r="AA110" s="33"/>
      <c r="AB110" s="33"/>
      <c r="AC110" s="33"/>
      <c r="AD110" s="33"/>
      <c r="AE110" s="33"/>
    </row>
    <row r="111" spans="1:31" s="44" customFormat="1" ht="15" x14ac:dyDescent="0.2">
      <c r="A111" s="45" t="s">
        <v>135</v>
      </c>
      <c r="B111" s="45"/>
      <c r="C111" s="55" t="str">
        <f>IFERROR(INDEX('[1]Balanza Egresos'!A:C,MATCH(A111,'[1]Balanza Egresos'!A:A,0),2),"SIN CUENTA")</f>
        <v xml:space="preserve">  PLANTA DE TRATAMIENTO DE AGUAS RESIDUALES</v>
      </c>
      <c r="D111" s="31">
        <f>IF($N111="A",SUMIFS(D112:D$181,$A112:$A$181,LEFT($A111,$O111)&amp;"*",$N112:$N$181,"R"),J111+K111+L111+M111)</f>
        <v>700000</v>
      </c>
      <c r="E111" s="49" t="s">
        <v>136</v>
      </c>
      <c r="F111" s="50" t="e">
        <f>IF($N111="A",SUMIFS(F112:F$181,$A112:$A$181,LEFT($A111,$O111)&amp;"*",$N112:$N$181,"R"),SUMIFS('[1]Balanza Egresos'!$V:$V,'[1]Balanza Egresos'!$A:$A,$A111))</f>
        <v>#VALUE!</v>
      </c>
      <c r="G111" s="56"/>
      <c r="H111" s="56"/>
      <c r="I111" s="33"/>
      <c r="J111" s="51">
        <f>IF($N111="A",SUMIFS(J112:J$181,$A112:$A$181,LEFT($A111,$O111)&amp;"*",$N112:$N$181,"R"),0)</f>
        <v>0</v>
      </c>
      <c r="K111" s="51">
        <f>IF($N111="A",SUMIFS(K112:K$181,$A112:$A$181,LEFT($A111,$O111)&amp;"*",$N112:$N$181,"R"),0)</f>
        <v>0</v>
      </c>
      <c r="L111" s="51">
        <f>IF($N111="A",SUMIFS(L112:L$181,$A112:$A$181,LEFT($A111,$O111)&amp;"*",$N112:$N$181,"R"),0)</f>
        <v>0</v>
      </c>
      <c r="M111" s="51">
        <v>700000</v>
      </c>
      <c r="N111" s="35" t="str">
        <f t="shared" si="6"/>
        <v>R</v>
      </c>
      <c r="O111" s="35">
        <f t="shared" si="7"/>
        <v>4</v>
      </c>
      <c r="P111" s="36" t="e">
        <f>IF(ABS(#REF!+#REF!+D111+F111)&gt;0,"SI","NO")</f>
        <v>#REF!</v>
      </c>
      <c r="Q111" s="37"/>
      <c r="R111" s="38"/>
      <c r="S111" s="5"/>
      <c r="T111" s="39"/>
      <c r="U111" s="40"/>
      <c r="V111" s="41"/>
      <c r="W111" s="40"/>
      <c r="X111" s="42"/>
      <c r="Y111" s="43"/>
      <c r="Z111" s="33"/>
      <c r="AA111" s="33"/>
      <c r="AB111" s="33"/>
      <c r="AC111" s="33"/>
      <c r="AD111" s="33"/>
      <c r="AE111" s="33"/>
    </row>
    <row r="112" spans="1:31" s="44" customFormat="1" ht="15" x14ac:dyDescent="0.2">
      <c r="A112" s="45" t="s">
        <v>137</v>
      </c>
      <c r="B112" s="45"/>
      <c r="C112" s="55" t="str">
        <f>IFERROR(INDEX('[1]Balanza Egresos'!A:C,MATCH(A112,'[1]Balanza Egresos'!A:A,0),2),"SIN CUENTA")</f>
        <v>ACTIVOS INTANGIBLES</v>
      </c>
      <c r="D112" s="31">
        <f>IF($N112="A",SUMIFS(D113:D$181,$A113:$A$181,LEFT($A112,$O112)&amp;"*",$N113:$N$181,"R"),J112+K112+L112+M112)</f>
        <v>500000</v>
      </c>
      <c r="E112" s="49"/>
      <c r="F112" s="50" t="e">
        <f>IF($N112="A",SUMIFS(F113:F$181,$A113:$A$181,LEFT($A112,$O112)&amp;"*",$N113:$N$181,"R"),SUMIFS('[1]Balanza Egresos'!$V:$V,'[1]Balanza Egresos'!$A:$A,$A112))</f>
        <v>#VALUE!</v>
      </c>
      <c r="G112" s="56"/>
      <c r="H112" s="56"/>
      <c r="I112" s="33"/>
      <c r="J112" s="51">
        <f>IF($N112="A",SUMIFS(J113:J$181,$A113:$A$181,LEFT($A112,$O112)&amp;"*",$N113:$N$181,"R"),0)</f>
        <v>0</v>
      </c>
      <c r="K112" s="51">
        <f>IF($N112="A",SUMIFS(K113:K$181,$A113:$A$181,LEFT($A112,$O112)&amp;"*",$N113:$N$181,"R"),0)</f>
        <v>500000</v>
      </c>
      <c r="L112" s="51">
        <f>IF($N112="A",SUMIFS(L113:L$181,$A113:$A$181,LEFT($A112,$O112)&amp;"*",$N113:$N$181,"R"),0)</f>
        <v>0</v>
      </c>
      <c r="M112" s="51">
        <f>IF($N112="A",SUMIFS(M113:M$181,$A113:$A$181,LEFT($A112,$O112)&amp;"*",$N113:$N$181,"R"),0)</f>
        <v>0</v>
      </c>
      <c r="N112" s="35" t="str">
        <f t="shared" si="6"/>
        <v>A</v>
      </c>
      <c r="O112" s="35">
        <f t="shared" si="7"/>
        <v>2</v>
      </c>
      <c r="P112" s="36" t="e">
        <f>IF(ABS(#REF!+#REF!+D112+F112)&gt;0,"SI","NO")</f>
        <v>#REF!</v>
      </c>
      <c r="Q112" s="37"/>
      <c r="R112" s="38"/>
      <c r="S112" s="5"/>
      <c r="T112" s="39"/>
      <c r="U112" s="40"/>
      <c r="V112" s="41"/>
      <c r="W112" s="40"/>
      <c r="X112" s="42"/>
      <c r="Y112" s="43"/>
      <c r="Z112" s="33"/>
      <c r="AA112" s="33"/>
      <c r="AB112" s="33"/>
      <c r="AC112" s="33"/>
      <c r="AD112" s="33"/>
      <c r="AE112" s="33"/>
    </row>
    <row r="113" spans="1:31" s="44" customFormat="1" ht="15" x14ac:dyDescent="0.2">
      <c r="A113" s="45" t="s">
        <v>138</v>
      </c>
      <c r="B113" s="45"/>
      <c r="C113" s="55" t="str">
        <f>IFERROR(INDEX('[1]Balanza Egresos'!A:C,MATCH(A113,'[1]Balanza Egresos'!A:A,0),2),"SIN CUENTA")</f>
        <v xml:space="preserve">  Software</v>
      </c>
      <c r="D113" s="31">
        <f>IF($N113="A",SUMIFS(D114:D$181,$A114:$A$181,LEFT($A113,$O113)&amp;"*",$N114:$N$181,"R"),J113+K113+L113+M113)</f>
        <v>500000</v>
      </c>
      <c r="E113" s="49"/>
      <c r="F113" s="50" t="e">
        <f>IF($N113="A",SUMIFS(F114:F$181,$A114:$A$181,LEFT($A113,$O113)&amp;"*",$N114:$N$181,"R"),SUMIFS('[1]Balanza Egresos'!$V:$V,'[1]Balanza Egresos'!$A:$A,$A113))</f>
        <v>#VALUE!</v>
      </c>
      <c r="G113" s="56"/>
      <c r="H113" s="56"/>
      <c r="I113" s="33"/>
      <c r="J113" s="51">
        <f>IF($N113="A",SUMIFS(J114:J$181,$A114:$A$181,LEFT($A113,$O113)&amp;"*",$N114:$N$181,"R"),0)</f>
        <v>0</v>
      </c>
      <c r="K113" s="51">
        <f>IF($N113="A",SUMIFS(K114:K$181,$A114:$A$181,LEFT($A113,$O113)&amp;"*",$N114:$N$181,"R"),0)</f>
        <v>500000</v>
      </c>
      <c r="L113" s="51">
        <f>IF($N113="A",SUMIFS(L114:L$181,$A114:$A$181,LEFT($A113,$O113)&amp;"*",$N114:$N$181,"R"),0)</f>
        <v>0</v>
      </c>
      <c r="M113" s="51">
        <f>IF($N113="A",SUMIFS(M114:M$181,$A114:$A$181,LEFT($A113,$O113)&amp;"*",$N114:$N$181,"R"),0)</f>
        <v>0</v>
      </c>
      <c r="N113" s="35" t="str">
        <f t="shared" si="6"/>
        <v>A</v>
      </c>
      <c r="O113" s="35">
        <f t="shared" si="7"/>
        <v>3</v>
      </c>
      <c r="P113" s="36" t="e">
        <f>IF(ABS(#REF!+#REF!+D113+F113)&gt;0,"SI","NO")</f>
        <v>#REF!</v>
      </c>
      <c r="Q113" s="37"/>
      <c r="R113" s="38"/>
      <c r="S113" s="5"/>
      <c r="T113" s="39"/>
      <c r="U113" s="40"/>
      <c r="V113" s="41"/>
      <c r="W113" s="40"/>
      <c r="X113" s="42"/>
      <c r="Y113" s="43"/>
      <c r="Z113" s="33"/>
      <c r="AA113" s="33"/>
      <c r="AB113" s="33"/>
      <c r="AC113" s="33"/>
      <c r="AD113" s="33"/>
      <c r="AE113" s="33"/>
    </row>
    <row r="114" spans="1:31" s="44" customFormat="1" ht="15" x14ac:dyDescent="0.2">
      <c r="A114" s="45" t="s">
        <v>139</v>
      </c>
      <c r="B114" s="45"/>
      <c r="C114" s="55" t="str">
        <f>IFERROR(INDEX('[1]Balanza Egresos'!A:C,MATCH(A114,'[1]Balanza Egresos'!A:A,0),2),"SIN CUENTA")</f>
        <v xml:space="preserve">  Software</v>
      </c>
      <c r="D114" s="31">
        <f>IF($N114="A",SUMIFS(D115:D$181,$A115:$A$181,LEFT($A114,$O114)&amp;"*",$N115:$N$181,"R"),J114+K114+L114+M114)</f>
        <v>500000</v>
      </c>
      <c r="E114" s="49" t="s">
        <v>140</v>
      </c>
      <c r="F114" s="50" t="e">
        <f>IF($N114="A",SUMIFS(F115:F$181,$A115:$A$181,LEFT($A114,$O114)&amp;"*",$N115:$N$181,"R"),SUMIFS('[1]Balanza Egresos'!$V:$V,'[1]Balanza Egresos'!$A:$A,$A114))</f>
        <v>#VALUE!</v>
      </c>
      <c r="G114" s="56"/>
      <c r="H114" s="56"/>
      <c r="I114" s="33"/>
      <c r="J114" s="51">
        <f>IF($N114="A",SUMIFS(J115:J$181,$A115:$A$181,LEFT($A114,$O114)&amp;"*",$N115:$N$181,"R"),0)</f>
        <v>0</v>
      </c>
      <c r="K114" s="51">
        <v>500000</v>
      </c>
      <c r="L114" s="51">
        <f>IF($N114="A",SUMIFS(L115:L$181,$A115:$A$181,LEFT($A114,$O114)&amp;"*",$N115:$N$181,"R"),0)</f>
        <v>0</v>
      </c>
      <c r="M114" s="51">
        <f>IF($N114="A",SUMIFS(M115:M$181,$A115:$A$181,LEFT($A114,$O114)&amp;"*",$N115:$N$181,"R"),0)</f>
        <v>0</v>
      </c>
      <c r="N114" s="35" t="str">
        <f t="shared" si="6"/>
        <v>R</v>
      </c>
      <c r="O114" s="35">
        <f t="shared" si="7"/>
        <v>4</v>
      </c>
      <c r="P114" s="36" t="e">
        <f>IF(ABS(#REF!+#REF!+D114+F114)&gt;0,"SI","NO")</f>
        <v>#REF!</v>
      </c>
      <c r="Q114" s="37"/>
      <c r="R114" s="38"/>
      <c r="S114" s="5"/>
      <c r="T114" s="39"/>
      <c r="U114" s="40"/>
      <c r="V114" s="41"/>
      <c r="W114" s="40"/>
      <c r="X114" s="42"/>
      <c r="Y114" s="43"/>
      <c r="Z114" s="33"/>
      <c r="AA114" s="33"/>
      <c r="AB114" s="33"/>
      <c r="AC114" s="33"/>
      <c r="AD114" s="33"/>
      <c r="AE114" s="33"/>
    </row>
    <row r="115" spans="1:31" s="44" customFormat="1" ht="15" hidden="1" x14ac:dyDescent="0.2">
      <c r="A115" s="45" t="s">
        <v>141</v>
      </c>
      <c r="B115" s="45"/>
      <c r="C115" s="55" t="str">
        <f>IFERROR(INDEX('[1]Balanza Egresos'!A:C,MATCH(A115,'[1]Balanza Egresos'!A:A,0),2),"SIN CUENTA")</f>
        <v>SIN CUENTA</v>
      </c>
      <c r="D115" s="31">
        <f>IF($N115="A",SUMIFS(D116:D$181,$A116:$A$181,LEFT($A115,$O115)&amp;"*",$N116:$N$181,"R"),J115+K115+L115+M115)</f>
        <v>0</v>
      </c>
      <c r="E115" s="49"/>
      <c r="F115" s="50" t="e">
        <f>IF($N115="A",SUMIFS(F116:F$181,$A116:$A$181,LEFT($A115,$O115)&amp;"*",$N116:$N$181,"R"),SUMIFS('[1]Balanza Egresos'!$V:$V,'[1]Balanza Egresos'!$A:$A,$A115))</f>
        <v>#VALUE!</v>
      </c>
      <c r="G115" s="56"/>
      <c r="H115" s="56"/>
      <c r="I115" s="33"/>
      <c r="J115" s="51">
        <f>IF($N115="A",SUMIFS(J116:J$181,$A116:$A$181,LEFT($A115,$O115)&amp;"*",$N116:$N$181,"R"),0)</f>
        <v>0</v>
      </c>
      <c r="K115" s="51">
        <f>IF($N115="A",SUMIFS(K116:K$181,$A116:$A$181,LEFT($A115,$O115)&amp;"*",$N116:$N$181,"R"),0)</f>
        <v>0</v>
      </c>
      <c r="L115" s="51">
        <f>IF($N115="A",SUMIFS(L116:L$181,$A116:$A$181,LEFT($A115,$O115)&amp;"*",$N116:$N$181,"R"),0)</f>
        <v>0</v>
      </c>
      <c r="M115" s="51">
        <f>IF($N115="A",SUMIFS(M116:M$181,$A116:$A$181,LEFT($A115,$O115)&amp;"*",$N116:$N$181,"R"),0)</f>
        <v>0</v>
      </c>
      <c r="N115" s="35" t="str">
        <f t="shared" si="6"/>
        <v>A</v>
      </c>
      <c r="O115" s="35">
        <f t="shared" si="7"/>
        <v>3</v>
      </c>
      <c r="P115" s="36" t="e">
        <f>IF(ABS(#REF!+#REF!+D115+F115)&gt;0,"SI","NO")</f>
        <v>#REF!</v>
      </c>
      <c r="Q115" s="37"/>
      <c r="R115" s="38"/>
      <c r="S115" s="5"/>
      <c r="T115" s="39"/>
      <c r="U115" s="40"/>
      <c r="V115" s="41"/>
      <c r="W115" s="40"/>
      <c r="X115" s="42"/>
      <c r="Y115" s="43"/>
      <c r="Z115" s="33"/>
      <c r="AA115" s="33"/>
      <c r="AB115" s="33"/>
      <c r="AC115" s="33"/>
      <c r="AD115" s="33"/>
      <c r="AE115" s="33"/>
    </row>
    <row r="116" spans="1:31" s="44" customFormat="1" ht="15" hidden="1" x14ac:dyDescent="0.2">
      <c r="A116" s="45" t="s">
        <v>142</v>
      </c>
      <c r="B116" s="45"/>
      <c r="C116" s="55" t="str">
        <f>IFERROR(INDEX('[1]Balanza Egresos'!A:C,MATCH(A116,'[1]Balanza Egresos'!A:A,0),2),"SIN CUENTA")</f>
        <v>SIN CUENTA</v>
      </c>
      <c r="D116" s="31">
        <f>IF($N116="A",SUMIFS(D117:D$181,$A117:$A$181,LEFT($A116,$O116)&amp;"*",$N117:$N$181,"R"),J116+K116+L116+M116)</f>
        <v>0</v>
      </c>
      <c r="E116" s="49"/>
      <c r="F116" s="50" t="e">
        <f>IF($N116="A",SUMIFS(F117:F$181,$A117:$A$181,LEFT($A116,$O116)&amp;"*",$N117:$N$181,"R"),SUMIFS('[1]Balanza Egresos'!$V:$V,'[1]Balanza Egresos'!$A:$A,$A116))</f>
        <v>#VALUE!</v>
      </c>
      <c r="G116" s="56"/>
      <c r="H116" s="56"/>
      <c r="I116" s="33"/>
      <c r="J116" s="51">
        <f>IF($N116="A",SUMIFS(J117:J$181,$A117:$A$181,LEFT($A116,$O116)&amp;"*",$N117:$N$181,"R"),0)</f>
        <v>0</v>
      </c>
      <c r="K116" s="51">
        <f>IF($N116="A",SUMIFS(K117:K$181,$A117:$A$181,LEFT($A116,$O116)&amp;"*",$N117:$N$181,"R"),0)</f>
        <v>0</v>
      </c>
      <c r="L116" s="51">
        <f>IF($N116="A",SUMIFS(L117:L$181,$A117:$A$181,LEFT($A116,$O116)&amp;"*",$N117:$N$181,"R"),0)</f>
        <v>0</v>
      </c>
      <c r="M116" s="51">
        <f>IF($N116="A",SUMIFS(M117:M$181,$A117:$A$181,LEFT($A116,$O116)&amp;"*",$N117:$N$181,"R"),0)</f>
        <v>0</v>
      </c>
      <c r="N116" s="35" t="str">
        <f t="shared" si="6"/>
        <v>R</v>
      </c>
      <c r="O116" s="35">
        <f t="shared" si="7"/>
        <v>4</v>
      </c>
      <c r="P116" s="36" t="e">
        <f>IF(ABS(#REF!+#REF!+D116+F116)&gt;0,"SI","NO")</f>
        <v>#REF!</v>
      </c>
      <c r="Q116" s="37"/>
      <c r="R116" s="38"/>
      <c r="S116" s="5"/>
      <c r="T116" s="39"/>
      <c r="U116" s="40"/>
      <c r="V116" s="41"/>
      <c r="W116" s="40"/>
      <c r="X116" s="42"/>
      <c r="Y116" s="43"/>
      <c r="Z116" s="33"/>
      <c r="AA116" s="33"/>
      <c r="AB116" s="33"/>
      <c r="AC116" s="33"/>
      <c r="AD116" s="33"/>
      <c r="AE116" s="33"/>
    </row>
    <row r="117" spans="1:31" s="44" customFormat="1" ht="15" hidden="1" x14ac:dyDescent="0.2">
      <c r="A117" s="45" t="s">
        <v>143</v>
      </c>
      <c r="B117" s="45"/>
      <c r="C117" s="55" t="str">
        <f>IFERROR(INDEX('[1]Balanza Egresos'!A:C,MATCH(A117,'[1]Balanza Egresos'!A:A,0),2),"SIN CUENTA")</f>
        <v>SIN CUENTA</v>
      </c>
      <c r="D117" s="31">
        <f>IF($N117="A",SUMIFS(D118:D$181,$A118:$A$181,LEFT($A117,$O117)&amp;"*",$N118:$N$181,"R"),J117+K117+L117+M117)</f>
        <v>0</v>
      </c>
      <c r="E117" s="49"/>
      <c r="F117" s="50" t="e">
        <f>IF($N117="A",SUMIFS(F118:F$181,$A118:$A$181,LEFT($A117,$O117)&amp;"*",$N118:$N$181,"R"),SUMIFS('[1]Balanza Egresos'!$V:$V,'[1]Balanza Egresos'!$A:$A,$A117))</f>
        <v>#VALUE!</v>
      </c>
      <c r="G117" s="56"/>
      <c r="H117" s="56"/>
      <c r="I117" s="33"/>
      <c r="J117" s="51">
        <f>IF($N117="A",SUMIFS(J118:J$181,$A118:$A$181,LEFT($A117,$O117)&amp;"*",$N118:$N$181,"R"),0)</f>
        <v>0</v>
      </c>
      <c r="K117" s="51">
        <f>IF($N117="A",SUMIFS(K118:K$181,$A118:$A$181,LEFT($A117,$O117)&amp;"*",$N118:$N$181,"R"),0)</f>
        <v>0</v>
      </c>
      <c r="L117" s="51">
        <f>IF($N117="A",SUMIFS(L118:L$181,$A118:$A$181,LEFT($A117,$O117)&amp;"*",$N118:$N$181,"R"),0)</f>
        <v>0</v>
      </c>
      <c r="M117" s="51">
        <f>IF($N117="A",SUMIFS(M118:M$181,$A118:$A$181,LEFT($A117,$O117)&amp;"*",$N118:$N$181,"R"),0)</f>
        <v>0</v>
      </c>
      <c r="N117" s="35" t="str">
        <f t="shared" si="6"/>
        <v>A</v>
      </c>
      <c r="O117" s="35">
        <f t="shared" si="7"/>
        <v>3</v>
      </c>
      <c r="P117" s="36" t="e">
        <f>IF(ABS(#REF!+#REF!+D117+F117)&gt;0,"SI","NO")</f>
        <v>#REF!</v>
      </c>
      <c r="Q117" s="37"/>
      <c r="R117" s="38"/>
      <c r="S117" s="5"/>
      <c r="T117" s="39"/>
      <c r="U117" s="40"/>
      <c r="V117" s="41"/>
      <c r="W117" s="40"/>
      <c r="X117" s="42"/>
      <c r="Y117" s="43"/>
      <c r="Z117" s="33"/>
      <c r="AA117" s="33"/>
      <c r="AB117" s="33"/>
      <c r="AC117" s="33"/>
      <c r="AD117" s="33"/>
      <c r="AE117" s="33"/>
    </row>
    <row r="118" spans="1:31" s="44" customFormat="1" ht="15" hidden="1" x14ac:dyDescent="0.2">
      <c r="A118" s="45" t="s">
        <v>144</v>
      </c>
      <c r="B118" s="45"/>
      <c r="C118" s="55" t="str">
        <f>IFERROR(INDEX('[1]Balanza Egresos'!A:C,MATCH(A118,'[1]Balanza Egresos'!A:A,0),2),"SIN CUENTA")</f>
        <v>SIN CUENTA</v>
      </c>
      <c r="D118" s="31">
        <f>IF($N118="A",SUMIFS(D119:D$181,$A119:$A$181,LEFT($A118,$O118)&amp;"*",$N119:$N$181,"R"),J118+K118+L118+M118)</f>
        <v>0</v>
      </c>
      <c r="E118" s="49"/>
      <c r="F118" s="50" t="e">
        <f>IF($N118="A",SUMIFS(F119:F$181,$A119:$A$181,LEFT($A118,$O118)&amp;"*",$N119:$N$181,"R"),SUMIFS('[1]Balanza Egresos'!$V:$V,'[1]Balanza Egresos'!$A:$A,$A118))</f>
        <v>#VALUE!</v>
      </c>
      <c r="G118" s="56"/>
      <c r="H118" s="56"/>
      <c r="I118" s="33"/>
      <c r="J118" s="51">
        <f>IF($N118="A",SUMIFS(J119:J$181,$A119:$A$181,LEFT($A118,$O118)&amp;"*",$N119:$N$181,"R"),0)</f>
        <v>0</v>
      </c>
      <c r="K118" s="51">
        <f>IF($N118="A",SUMIFS(K119:K$181,$A119:$A$181,LEFT($A118,$O118)&amp;"*",$N119:$N$181,"R"),0)</f>
        <v>0</v>
      </c>
      <c r="L118" s="51">
        <f>IF($N118="A",SUMIFS(L119:L$181,$A119:$A$181,LEFT($A118,$O118)&amp;"*",$N119:$N$181,"R"),0)</f>
        <v>0</v>
      </c>
      <c r="M118" s="51">
        <f>IF($N118="A",SUMIFS(M119:M$181,$A119:$A$181,LEFT($A118,$O118)&amp;"*",$N119:$N$181,"R"),0)</f>
        <v>0</v>
      </c>
      <c r="N118" s="35" t="str">
        <f t="shared" si="6"/>
        <v>R</v>
      </c>
      <c r="O118" s="35">
        <f t="shared" si="7"/>
        <v>4</v>
      </c>
      <c r="P118" s="36" t="e">
        <f>IF(ABS(#REF!+#REF!+D118+F118)&gt;0,"SI","NO")</f>
        <v>#REF!</v>
      </c>
      <c r="Q118" s="37"/>
      <c r="R118" s="38"/>
      <c r="S118" s="5"/>
      <c r="T118" s="39"/>
      <c r="U118" s="40"/>
      <c r="V118" s="41"/>
      <c r="W118" s="40"/>
      <c r="X118" s="42"/>
      <c r="Y118" s="43"/>
      <c r="Z118" s="33"/>
      <c r="AA118" s="33"/>
      <c r="AB118" s="33"/>
      <c r="AC118" s="33"/>
      <c r="AD118" s="33"/>
      <c r="AE118" s="33"/>
    </row>
    <row r="119" spans="1:31" s="44" customFormat="1" ht="15" hidden="1" x14ac:dyDescent="0.2">
      <c r="A119" s="45" t="s">
        <v>145</v>
      </c>
      <c r="B119" s="45"/>
      <c r="C119" s="55" t="str">
        <f>IFERROR(INDEX('[1]Balanza Egresos'!A:C,MATCH(A119,'[1]Balanza Egresos'!A:A,0),2),"SIN CUENTA")</f>
        <v>SIN CUENTA</v>
      </c>
      <c r="D119" s="31">
        <f>IF($N119="A",SUMIFS(D120:D$181,$A120:$A$181,LEFT($A119,$O119)&amp;"*",$N120:$N$181,"R"),J119+K119+L119+M119)</f>
        <v>0</v>
      </c>
      <c r="E119" s="49"/>
      <c r="F119" s="50" t="e">
        <f>IF($N119="A",SUMIFS(F120:F$181,$A120:$A$181,LEFT($A119,$O119)&amp;"*",$N120:$N$181,"R"),SUMIFS('[1]Balanza Egresos'!$V:$V,'[1]Balanza Egresos'!$A:$A,$A119))</f>
        <v>#VALUE!</v>
      </c>
      <c r="G119" s="56"/>
      <c r="H119" s="56"/>
      <c r="I119" s="33"/>
      <c r="J119" s="51">
        <f>IF($N119="A",SUMIFS(J120:J$181,$A120:$A$181,LEFT($A119,$O119)&amp;"*",$N120:$N$181,"R"),0)</f>
        <v>0</v>
      </c>
      <c r="K119" s="51">
        <f>IF($N119="A",SUMIFS(K120:K$181,$A120:$A$181,LEFT($A119,$O119)&amp;"*",$N120:$N$181,"R"),0)</f>
        <v>0</v>
      </c>
      <c r="L119" s="51">
        <f>IF($N119="A",SUMIFS(L120:L$181,$A120:$A$181,LEFT($A119,$O119)&amp;"*",$N120:$N$181,"R"),0)</f>
        <v>0</v>
      </c>
      <c r="M119" s="51">
        <f>IF($N119="A",SUMIFS(M120:M$181,$A120:$A$181,LEFT($A119,$O119)&amp;"*",$N120:$N$181,"R"),0)</f>
        <v>0</v>
      </c>
      <c r="N119" s="35" t="str">
        <f t="shared" si="6"/>
        <v>A</v>
      </c>
      <c r="O119" s="35">
        <f t="shared" si="7"/>
        <v>3</v>
      </c>
      <c r="P119" s="36" t="e">
        <f>IF(ABS(#REF!+#REF!+D119+F119)&gt;0,"SI","NO")</f>
        <v>#REF!</v>
      </c>
      <c r="Q119" s="37"/>
      <c r="R119" s="38"/>
      <c r="S119" s="5"/>
      <c r="T119" s="39"/>
      <c r="U119" s="40"/>
      <c r="V119" s="41"/>
      <c r="W119" s="40"/>
      <c r="X119" s="42"/>
      <c r="Y119" s="43"/>
      <c r="Z119" s="33"/>
      <c r="AA119" s="33"/>
      <c r="AB119" s="33"/>
      <c r="AC119" s="33"/>
      <c r="AD119" s="33"/>
      <c r="AE119" s="33"/>
    </row>
    <row r="120" spans="1:31" s="44" customFormat="1" ht="15" hidden="1" x14ac:dyDescent="0.2">
      <c r="A120" s="45" t="s">
        <v>146</v>
      </c>
      <c r="B120" s="45"/>
      <c r="C120" s="55" t="str">
        <f>IFERROR(INDEX('[1]Balanza Egresos'!A:C,MATCH(A120,'[1]Balanza Egresos'!A:A,0),2),"SIN CUENTA")</f>
        <v>SIN CUENTA</v>
      </c>
      <c r="D120" s="31">
        <f>IF($N120="A",SUMIFS(D121:D$181,$A121:$A$181,LEFT($A120,$O120)&amp;"*",$N121:$N$181,"R"),J120+K120+L120+M120)</f>
        <v>0</v>
      </c>
      <c r="E120" s="49"/>
      <c r="F120" s="50" t="e">
        <f>IF($N120="A",SUMIFS(F121:F$181,$A121:$A$181,LEFT($A120,$O120)&amp;"*",$N121:$N$181,"R"),SUMIFS('[1]Balanza Egresos'!$V:$V,'[1]Balanza Egresos'!$A:$A,$A120))</f>
        <v>#VALUE!</v>
      </c>
      <c r="G120" s="56"/>
      <c r="H120" s="56"/>
      <c r="I120" s="33"/>
      <c r="J120" s="51">
        <f>IF($N120="A",SUMIFS(J121:J$181,$A121:$A$181,LEFT($A120,$O120)&amp;"*",$N121:$N$181,"R"),0)</f>
        <v>0</v>
      </c>
      <c r="K120" s="51">
        <f>IF($N120="A",SUMIFS(K121:K$181,$A121:$A$181,LEFT($A120,$O120)&amp;"*",$N121:$N$181,"R"),0)</f>
        <v>0</v>
      </c>
      <c r="L120" s="51">
        <f>IF($N120="A",SUMIFS(L121:L$181,$A121:$A$181,LEFT($A120,$O120)&amp;"*",$N121:$N$181,"R"),0)</f>
        <v>0</v>
      </c>
      <c r="M120" s="51">
        <f>IF($N120="A",SUMIFS(M121:M$181,$A121:$A$181,LEFT($A120,$O120)&amp;"*",$N121:$N$181,"R"),0)</f>
        <v>0</v>
      </c>
      <c r="N120" s="35" t="str">
        <f t="shared" si="6"/>
        <v>R</v>
      </c>
      <c r="O120" s="35">
        <f t="shared" si="7"/>
        <v>4</v>
      </c>
      <c r="P120" s="36" t="e">
        <f>IF(ABS(#REF!+#REF!+D120+F120)&gt;0,"SI","NO")</f>
        <v>#REF!</v>
      </c>
      <c r="Q120" s="37"/>
      <c r="R120" s="38"/>
      <c r="S120" s="5"/>
      <c r="T120" s="39"/>
      <c r="U120" s="40"/>
      <c r="V120" s="41"/>
      <c r="W120" s="40"/>
      <c r="X120" s="42"/>
      <c r="Y120" s="43"/>
      <c r="Z120" s="33"/>
      <c r="AA120" s="33"/>
      <c r="AB120" s="33"/>
      <c r="AC120" s="33"/>
      <c r="AD120" s="33"/>
      <c r="AE120" s="33"/>
    </row>
    <row r="121" spans="1:31" s="44" customFormat="1" ht="15" hidden="1" x14ac:dyDescent="0.2">
      <c r="A121" s="45" t="s">
        <v>147</v>
      </c>
      <c r="B121" s="45"/>
      <c r="C121" s="55" t="str">
        <f>IFERROR(INDEX('[1]Balanza Egresos'!A:C,MATCH(A121,'[1]Balanza Egresos'!A:A,0),2),"SIN CUENTA")</f>
        <v>SIN CUENTA</v>
      </c>
      <c r="D121" s="31">
        <f>IF($N121="A",SUMIFS(D122:D$181,$A122:$A$181,LEFT($A121,$O121)&amp;"*",$N122:$N$181,"R"),J121+K121+L121+M121)</f>
        <v>0</v>
      </c>
      <c r="E121" s="49"/>
      <c r="F121" s="50" t="e">
        <f>IF($N121="A",SUMIFS(F122:F$181,$A122:$A$181,LEFT($A121,$O121)&amp;"*",$N122:$N$181,"R"),SUMIFS('[1]Balanza Egresos'!$V:$V,'[1]Balanza Egresos'!$A:$A,$A121))</f>
        <v>#VALUE!</v>
      </c>
      <c r="G121" s="56"/>
      <c r="H121" s="56"/>
      <c r="I121" s="33"/>
      <c r="J121" s="51">
        <f>IF($N121="A",SUMIFS(J122:J$181,$A122:$A$181,LEFT($A121,$O121)&amp;"*",$N122:$N$181,"R"),0)</f>
        <v>0</v>
      </c>
      <c r="K121" s="51">
        <f>IF($N121="A",SUMIFS(K122:K$181,$A122:$A$181,LEFT($A121,$O121)&amp;"*",$N122:$N$181,"R"),0)</f>
        <v>0</v>
      </c>
      <c r="L121" s="51">
        <f>IF($N121="A",SUMIFS(L122:L$181,$A122:$A$181,LEFT($A121,$O121)&amp;"*",$N122:$N$181,"R"),0)</f>
        <v>0</v>
      </c>
      <c r="M121" s="51">
        <f>IF($N121="A",SUMIFS(M122:M$181,$A122:$A$181,LEFT($A121,$O121)&amp;"*",$N122:$N$181,"R"),0)</f>
        <v>0</v>
      </c>
      <c r="N121" s="35" t="str">
        <f t="shared" si="6"/>
        <v>A</v>
      </c>
      <c r="O121" s="35">
        <f t="shared" si="7"/>
        <v>3</v>
      </c>
      <c r="P121" s="36" t="e">
        <f>IF(ABS(#REF!+#REF!+D121+F121)&gt;0,"SI","NO")</f>
        <v>#REF!</v>
      </c>
      <c r="Q121" s="37"/>
      <c r="R121" s="38"/>
      <c r="S121" s="5"/>
      <c r="T121" s="39"/>
      <c r="U121" s="40"/>
      <c r="V121" s="41"/>
      <c r="W121" s="40"/>
      <c r="X121" s="42"/>
      <c r="Y121" s="43"/>
      <c r="Z121" s="33"/>
      <c r="AA121" s="33"/>
      <c r="AB121" s="33"/>
      <c r="AC121" s="33"/>
      <c r="AD121" s="33"/>
      <c r="AE121" s="33"/>
    </row>
    <row r="122" spans="1:31" s="44" customFormat="1" ht="15" hidden="1" x14ac:dyDescent="0.2">
      <c r="A122" s="45" t="s">
        <v>148</v>
      </c>
      <c r="B122" s="45"/>
      <c r="C122" s="55" t="str">
        <f>IFERROR(INDEX('[1]Balanza Egresos'!A:C,MATCH(A122,'[1]Balanza Egresos'!A:A,0),2),"SIN CUENTA")</f>
        <v>SIN CUENTA</v>
      </c>
      <c r="D122" s="31">
        <f>IF($N122="A",SUMIFS(D123:D$181,$A123:$A$181,LEFT($A122,$O122)&amp;"*",$N123:$N$181,"R"),J122+K122+L122+M122)</f>
        <v>0</v>
      </c>
      <c r="E122" s="49"/>
      <c r="F122" s="50" t="e">
        <f>IF($N122="A",SUMIFS(F123:F$181,$A123:$A$181,LEFT($A122,$O122)&amp;"*",$N123:$N$181,"R"),SUMIFS('[1]Balanza Egresos'!$V:$V,'[1]Balanza Egresos'!$A:$A,$A122))</f>
        <v>#VALUE!</v>
      </c>
      <c r="G122" s="56"/>
      <c r="H122" s="56"/>
      <c r="I122" s="33"/>
      <c r="J122" s="51">
        <f>IF($N122="A",SUMIFS(J123:J$181,$A123:$A$181,LEFT($A122,$O122)&amp;"*",$N123:$N$181,"R"),0)</f>
        <v>0</v>
      </c>
      <c r="K122" s="51">
        <f>IF($N122="A",SUMIFS(K123:K$181,$A123:$A$181,LEFT($A122,$O122)&amp;"*",$N123:$N$181,"R"),0)</f>
        <v>0</v>
      </c>
      <c r="L122" s="51">
        <f>IF($N122="A",SUMIFS(L123:L$181,$A123:$A$181,LEFT($A122,$O122)&amp;"*",$N123:$N$181,"R"),0)</f>
        <v>0</v>
      </c>
      <c r="M122" s="51">
        <f>IF($N122="A",SUMIFS(M123:M$181,$A123:$A$181,LEFT($A122,$O122)&amp;"*",$N123:$N$181,"R"),0)</f>
        <v>0</v>
      </c>
      <c r="N122" s="35" t="str">
        <f t="shared" si="6"/>
        <v>R</v>
      </c>
      <c r="O122" s="35">
        <f t="shared" si="7"/>
        <v>4</v>
      </c>
      <c r="P122" s="36" t="e">
        <f>IF(ABS(#REF!+#REF!+D122+F122)&gt;0,"SI","NO")</f>
        <v>#REF!</v>
      </c>
      <c r="Q122" s="37"/>
      <c r="R122" s="38"/>
      <c r="S122" s="5"/>
      <c r="T122" s="39"/>
      <c r="U122" s="40"/>
      <c r="V122" s="41"/>
      <c r="W122" s="40"/>
      <c r="X122" s="42"/>
      <c r="Y122" s="43"/>
      <c r="Z122" s="33"/>
      <c r="AA122" s="33"/>
      <c r="AB122" s="33"/>
      <c r="AC122" s="33"/>
      <c r="AD122" s="33"/>
      <c r="AE122" s="33"/>
    </row>
    <row r="123" spans="1:31" s="44" customFormat="1" ht="15" hidden="1" x14ac:dyDescent="0.2">
      <c r="A123" s="45" t="s">
        <v>149</v>
      </c>
      <c r="B123" s="45"/>
      <c r="C123" s="55" t="str">
        <f>IFERROR(INDEX('[1]Balanza Egresos'!A:C,MATCH(A123,'[1]Balanza Egresos'!A:A,0),2),"SIN CUENTA")</f>
        <v>SIN CUENTA</v>
      </c>
      <c r="D123" s="31">
        <f>IF($N123="A",SUMIFS(D124:D$181,$A124:$A$181,LEFT($A123,$O123)&amp;"*",$N124:$N$181,"R"),J123+K123+L123+M123)</f>
        <v>0</v>
      </c>
      <c r="E123" s="49"/>
      <c r="F123" s="50" t="e">
        <f>IF($N123="A",SUMIFS(F124:F$181,$A124:$A$181,LEFT($A123,$O123)&amp;"*",$N124:$N$181,"R"),SUMIFS('[1]Balanza Egresos'!$V:$V,'[1]Balanza Egresos'!$A:$A,$A123))</f>
        <v>#VALUE!</v>
      </c>
      <c r="G123" s="56"/>
      <c r="H123" s="56"/>
      <c r="I123" s="33"/>
      <c r="J123" s="51">
        <f>IF($N123="A",SUMIFS(J124:J$181,$A124:$A$181,LEFT($A123,$O123)&amp;"*",$N124:$N$181,"R"),0)</f>
        <v>0</v>
      </c>
      <c r="K123" s="51">
        <f>IF($N123="A",SUMIFS(K124:K$181,$A124:$A$181,LEFT($A123,$O123)&amp;"*",$N124:$N$181,"R"),0)</f>
        <v>0</v>
      </c>
      <c r="L123" s="51">
        <f>IF($N123="A",SUMIFS(L124:L$181,$A124:$A$181,LEFT($A123,$O123)&amp;"*",$N124:$N$181,"R"),0)</f>
        <v>0</v>
      </c>
      <c r="M123" s="51">
        <f>IF($N123="A",SUMIFS(M124:M$181,$A124:$A$181,LEFT($A123,$O123)&amp;"*",$N124:$N$181,"R"),0)</f>
        <v>0</v>
      </c>
      <c r="N123" s="35" t="str">
        <f t="shared" si="6"/>
        <v>A</v>
      </c>
      <c r="O123" s="35">
        <f t="shared" si="7"/>
        <v>3</v>
      </c>
      <c r="P123" s="36" t="e">
        <f>IF(ABS(#REF!+#REF!+D123+F123)&gt;0,"SI","NO")</f>
        <v>#REF!</v>
      </c>
      <c r="Q123" s="37"/>
      <c r="R123" s="38"/>
      <c r="S123" s="5"/>
      <c r="T123" s="39"/>
      <c r="U123" s="40"/>
      <c r="V123" s="41"/>
      <c r="W123" s="40"/>
      <c r="X123" s="42"/>
      <c r="Y123" s="43"/>
      <c r="Z123" s="33"/>
      <c r="AA123" s="33"/>
      <c r="AB123" s="33"/>
      <c r="AC123" s="33"/>
      <c r="AD123" s="33"/>
      <c r="AE123" s="33"/>
    </row>
    <row r="124" spans="1:31" s="44" customFormat="1" ht="15" hidden="1" x14ac:dyDescent="0.2">
      <c r="A124" s="45" t="s">
        <v>150</v>
      </c>
      <c r="B124" s="45"/>
      <c r="C124" s="55" t="str">
        <f>IFERROR(INDEX('[1]Balanza Egresos'!A:C,MATCH(A124,'[1]Balanza Egresos'!A:A,0),2),"SIN CUENTA")</f>
        <v>SIN CUENTA</v>
      </c>
      <c r="D124" s="31">
        <f>IF($N124="A",SUMIFS(D125:D$181,$A125:$A$181,LEFT($A124,$O124)&amp;"*",$N125:$N$181,"R"),J124+K124+L124+M124)</f>
        <v>0</v>
      </c>
      <c r="E124" s="49"/>
      <c r="F124" s="50" t="e">
        <f>IF($N124="A",SUMIFS(F125:F$181,$A125:$A$181,LEFT($A124,$O124)&amp;"*",$N125:$N$181,"R"),SUMIFS('[1]Balanza Egresos'!$V:$V,'[1]Balanza Egresos'!$A:$A,$A124))</f>
        <v>#VALUE!</v>
      </c>
      <c r="G124" s="56"/>
      <c r="H124" s="56"/>
      <c r="I124" s="33"/>
      <c r="J124" s="51">
        <f>IF($N124="A",SUMIFS(J125:J$181,$A125:$A$181,LEFT($A124,$O124)&amp;"*",$N125:$N$181,"R"),0)</f>
        <v>0</v>
      </c>
      <c r="K124" s="51">
        <f>IF($N124="A",SUMIFS(K125:K$181,$A125:$A$181,LEFT($A124,$O124)&amp;"*",$N125:$N$181,"R"),0)</f>
        <v>0</v>
      </c>
      <c r="L124" s="51">
        <f>IF($N124="A",SUMIFS(L125:L$181,$A125:$A$181,LEFT($A124,$O124)&amp;"*",$N125:$N$181,"R"),0)</f>
        <v>0</v>
      </c>
      <c r="M124" s="51">
        <f>IF($N124="A",SUMIFS(M125:M$181,$A125:$A$181,LEFT($A124,$O124)&amp;"*",$N125:$N$181,"R"),0)</f>
        <v>0</v>
      </c>
      <c r="N124" s="35" t="str">
        <f t="shared" si="6"/>
        <v>R</v>
      </c>
      <c r="O124" s="35">
        <f t="shared" si="7"/>
        <v>4</v>
      </c>
      <c r="P124" s="36" t="e">
        <f>IF(ABS(#REF!+#REF!+D124+F124)&gt;0,"SI","NO")</f>
        <v>#REF!</v>
      </c>
      <c r="Q124" s="37"/>
      <c r="R124" s="38"/>
      <c r="S124" s="5"/>
      <c r="T124" s="39"/>
      <c r="U124" s="40"/>
      <c r="V124" s="41"/>
      <c r="W124" s="40"/>
      <c r="X124" s="42"/>
      <c r="Y124" s="43"/>
      <c r="Z124" s="33"/>
      <c r="AA124" s="33"/>
      <c r="AB124" s="33"/>
      <c r="AC124" s="33"/>
      <c r="AD124" s="33"/>
      <c r="AE124" s="33"/>
    </row>
    <row r="125" spans="1:31" s="44" customFormat="1" ht="15" hidden="1" x14ac:dyDescent="0.2">
      <c r="A125" s="45" t="s">
        <v>151</v>
      </c>
      <c r="B125" s="45"/>
      <c r="C125" s="55" t="str">
        <f>IFERROR(INDEX('[1]Balanza Egresos'!A:C,MATCH(A125,'[1]Balanza Egresos'!A:A,0),2),"SIN CUENTA")</f>
        <v>SIN CUENTA</v>
      </c>
      <c r="D125" s="31">
        <f>IF($N125="A",SUMIFS(D126:D$181,$A126:$A$181,LEFT($A125,$O125)&amp;"*",$N126:$N$181,"R"),J125+K125+L125+M125)</f>
        <v>0</v>
      </c>
      <c r="E125" s="49"/>
      <c r="F125" s="50" t="e">
        <f>IF($N125="A",SUMIFS(F126:F$181,$A126:$A$181,LEFT($A125,$O125)&amp;"*",$N126:$N$181,"R"),SUMIFS('[1]Balanza Egresos'!$V:$V,'[1]Balanza Egresos'!$A:$A,$A125))</f>
        <v>#VALUE!</v>
      </c>
      <c r="G125" s="56"/>
      <c r="H125" s="56"/>
      <c r="I125" s="33"/>
      <c r="J125" s="51">
        <f>IF($N125="A",SUMIFS(J126:J$181,$A126:$A$181,LEFT($A125,$O125)&amp;"*",$N126:$N$181,"R"),0)</f>
        <v>0</v>
      </c>
      <c r="K125" s="51">
        <f>IF($N125="A",SUMIFS(K126:K$181,$A126:$A$181,LEFT($A125,$O125)&amp;"*",$N126:$N$181,"R"),0)</f>
        <v>0</v>
      </c>
      <c r="L125" s="51">
        <f>IF($N125="A",SUMIFS(L126:L$181,$A126:$A$181,LEFT($A125,$O125)&amp;"*",$N126:$N$181,"R"),0)</f>
        <v>0</v>
      </c>
      <c r="M125" s="51">
        <f>IF($N125="A",SUMIFS(M126:M$181,$A126:$A$181,LEFT($A125,$O125)&amp;"*",$N126:$N$181,"R"),0)</f>
        <v>0</v>
      </c>
      <c r="N125" s="35" t="str">
        <f t="shared" si="6"/>
        <v>A</v>
      </c>
      <c r="O125" s="35">
        <f t="shared" si="7"/>
        <v>3</v>
      </c>
      <c r="P125" s="36" t="e">
        <f>IF(ABS(#REF!+#REF!+D125+F125)&gt;0,"SI","NO")</f>
        <v>#REF!</v>
      </c>
      <c r="Q125" s="37"/>
      <c r="R125" s="38"/>
      <c r="S125" s="5"/>
      <c r="T125" s="39"/>
      <c r="U125" s="40"/>
      <c r="V125" s="41"/>
      <c r="W125" s="40"/>
      <c r="X125" s="42"/>
      <c r="Y125" s="43"/>
      <c r="Z125" s="33"/>
      <c r="AA125" s="33"/>
      <c r="AB125" s="33"/>
      <c r="AC125" s="33"/>
      <c r="AD125" s="33"/>
      <c r="AE125" s="33"/>
    </row>
    <row r="126" spans="1:31" s="44" customFormat="1" ht="15" hidden="1" x14ac:dyDescent="0.2">
      <c r="A126" s="45" t="s">
        <v>152</v>
      </c>
      <c r="B126" s="45"/>
      <c r="C126" s="55" t="str">
        <f>IFERROR(INDEX('[1]Balanza Egresos'!A:C,MATCH(A126,'[1]Balanza Egresos'!A:A,0),2),"SIN CUENTA")</f>
        <v>SIN CUENTA</v>
      </c>
      <c r="D126" s="31">
        <f>IF($N126="A",SUMIFS(D127:D$181,$A127:$A$181,LEFT($A126,$O126)&amp;"*",$N127:$N$181,"R"),J126+K126+L126+M126)</f>
        <v>0</v>
      </c>
      <c r="E126" s="49"/>
      <c r="F126" s="50" t="e">
        <f>IF($N126="A",SUMIFS(F127:F$181,$A127:$A$181,LEFT($A126,$O126)&amp;"*",$N127:$N$181,"R"),SUMIFS('[1]Balanza Egresos'!$V:$V,'[1]Balanza Egresos'!$A:$A,$A126))</f>
        <v>#VALUE!</v>
      </c>
      <c r="G126" s="56"/>
      <c r="H126" s="56"/>
      <c r="I126" s="33"/>
      <c r="J126" s="51">
        <f>IF($N126="A",SUMIFS(J127:J$181,$A127:$A$181,LEFT($A126,$O126)&amp;"*",$N127:$N$181,"R"),0)</f>
        <v>0</v>
      </c>
      <c r="K126" s="51">
        <f>IF($N126="A",SUMIFS(K127:K$181,$A127:$A$181,LEFT($A126,$O126)&amp;"*",$N127:$N$181,"R"),0)</f>
        <v>0</v>
      </c>
      <c r="L126" s="51">
        <f>IF($N126="A",SUMIFS(L127:L$181,$A127:$A$181,LEFT($A126,$O126)&amp;"*",$N127:$N$181,"R"),0)</f>
        <v>0</v>
      </c>
      <c r="M126" s="51">
        <f>IF($N126="A",SUMIFS(M127:M$181,$A127:$A$181,LEFT($A126,$O126)&amp;"*",$N127:$N$181,"R"),0)</f>
        <v>0</v>
      </c>
      <c r="N126" s="35" t="str">
        <f t="shared" si="6"/>
        <v>R</v>
      </c>
      <c r="O126" s="35">
        <f t="shared" si="7"/>
        <v>4</v>
      </c>
      <c r="P126" s="36" t="e">
        <f>IF(ABS(#REF!+#REF!+D126+F126)&gt;0,"SI","NO")</f>
        <v>#REF!</v>
      </c>
      <c r="Q126" s="37"/>
      <c r="R126" s="38"/>
      <c r="S126" s="5"/>
      <c r="T126" s="39"/>
      <c r="U126" s="40"/>
      <c r="V126" s="41"/>
      <c r="W126" s="40"/>
      <c r="X126" s="42"/>
      <c r="Y126" s="43"/>
      <c r="Z126" s="33"/>
      <c r="AA126" s="33"/>
      <c r="AB126" s="33"/>
      <c r="AC126" s="33"/>
      <c r="AD126" s="33"/>
      <c r="AE126" s="33"/>
    </row>
    <row r="127" spans="1:31" s="44" customFormat="1" ht="15" hidden="1" x14ac:dyDescent="0.2">
      <c r="A127" s="45" t="s">
        <v>153</v>
      </c>
      <c r="B127" s="45"/>
      <c r="C127" s="55" t="str">
        <f>IFERROR(INDEX('[1]Balanza Egresos'!A:C,MATCH(A127,'[1]Balanza Egresos'!A:A,0),2),"SIN CUENTA")</f>
        <v>SIN CUENTA</v>
      </c>
      <c r="D127" s="31">
        <f>IF($N127="A",SUMIFS(D128:D$181,$A128:$A$181,LEFT($A127,$O127)&amp;"*",$N128:$N$181,"R"),J127+K127+L127+M127)</f>
        <v>0</v>
      </c>
      <c r="E127" s="49"/>
      <c r="F127" s="50" t="e">
        <f>IF($N127="A",SUMIFS(F128:F$181,$A128:$A$181,LEFT($A127,$O127)&amp;"*",$N128:$N$181,"R"),SUMIFS('[1]Balanza Egresos'!$V:$V,'[1]Balanza Egresos'!$A:$A,$A127))</f>
        <v>#VALUE!</v>
      </c>
      <c r="G127" s="56"/>
      <c r="H127" s="56"/>
      <c r="I127" s="33"/>
      <c r="J127" s="51">
        <f>IF($N127="A",SUMIFS(J128:J$181,$A128:$A$181,LEFT($A127,$O127)&amp;"*",$N128:$N$181,"R"),0)</f>
        <v>0</v>
      </c>
      <c r="K127" s="51">
        <f>IF($N127="A",SUMIFS(K128:K$181,$A128:$A$181,LEFT($A127,$O127)&amp;"*",$N128:$N$181,"R"),0)</f>
        <v>0</v>
      </c>
      <c r="L127" s="51">
        <f>IF($N127="A",SUMIFS(L128:L$181,$A128:$A$181,LEFT($A127,$O127)&amp;"*",$N128:$N$181,"R"),0)</f>
        <v>0</v>
      </c>
      <c r="M127" s="51">
        <f>IF($N127="A",SUMIFS(M128:M$181,$A128:$A$181,LEFT($A127,$O127)&amp;"*",$N128:$N$181,"R"),0)</f>
        <v>0</v>
      </c>
      <c r="N127" s="35" t="str">
        <f t="shared" si="6"/>
        <v>A</v>
      </c>
      <c r="O127" s="35">
        <f t="shared" si="7"/>
        <v>3</v>
      </c>
      <c r="P127" s="36" t="e">
        <f>IF(ABS(#REF!+#REF!+D127+F127)&gt;0,"SI","NO")</f>
        <v>#REF!</v>
      </c>
      <c r="Q127" s="37"/>
      <c r="R127" s="38"/>
      <c r="S127" s="5"/>
      <c r="T127" s="39"/>
      <c r="U127" s="40"/>
      <c r="V127" s="41"/>
      <c r="W127" s="40"/>
      <c r="X127" s="42"/>
      <c r="Y127" s="43"/>
      <c r="Z127" s="33"/>
      <c r="AA127" s="33"/>
      <c r="AB127" s="33"/>
      <c r="AC127" s="33"/>
      <c r="AD127" s="33"/>
      <c r="AE127" s="33"/>
    </row>
    <row r="128" spans="1:31" s="44" customFormat="1" ht="15" hidden="1" x14ac:dyDescent="0.2">
      <c r="A128" s="45" t="s">
        <v>154</v>
      </c>
      <c r="B128" s="45"/>
      <c r="C128" s="55" t="str">
        <f>IFERROR(INDEX('[1]Balanza Egresos'!A:C,MATCH(A128,'[1]Balanza Egresos'!A:A,0),2),"SIN CUENTA")</f>
        <v>SIN CUENTA</v>
      </c>
      <c r="D128" s="31">
        <f>IF($N128="A",SUMIFS(D129:D$181,$A129:$A$181,LEFT($A128,$O128)&amp;"*",$N129:$N$181,"R"),J128+K128+L128+M128)</f>
        <v>0</v>
      </c>
      <c r="E128" s="49"/>
      <c r="F128" s="50" t="e">
        <f>IF($N128="A",SUMIFS(F129:F$181,$A129:$A$181,LEFT($A128,$O128)&amp;"*",$N129:$N$181,"R"),SUMIFS('[1]Balanza Egresos'!$V:$V,'[1]Balanza Egresos'!$A:$A,$A128))</f>
        <v>#VALUE!</v>
      </c>
      <c r="G128" s="56"/>
      <c r="H128" s="56"/>
      <c r="I128" s="33"/>
      <c r="J128" s="51">
        <f>IF($N128="A",SUMIFS(J129:J$181,$A129:$A$181,LEFT($A128,$O128)&amp;"*",$N129:$N$181,"R"),0)</f>
        <v>0</v>
      </c>
      <c r="K128" s="51">
        <f>IF($N128="A",SUMIFS(K129:K$181,$A129:$A$181,LEFT($A128,$O128)&amp;"*",$N129:$N$181,"R"),0)</f>
        <v>0</v>
      </c>
      <c r="L128" s="51">
        <f>IF($N128="A",SUMIFS(L129:L$181,$A129:$A$181,LEFT($A128,$O128)&amp;"*",$N129:$N$181,"R"),0)</f>
        <v>0</v>
      </c>
      <c r="M128" s="51">
        <f>IF($N128="A",SUMIFS(M129:M$181,$A129:$A$181,LEFT($A128,$O128)&amp;"*",$N129:$N$181,"R"),0)</f>
        <v>0</v>
      </c>
      <c r="N128" s="35" t="str">
        <f t="shared" si="6"/>
        <v>R</v>
      </c>
      <c r="O128" s="35">
        <f t="shared" si="7"/>
        <v>4</v>
      </c>
      <c r="P128" s="36" t="e">
        <f>IF(ABS(#REF!+#REF!+D128+F128)&gt;0,"SI","NO")</f>
        <v>#REF!</v>
      </c>
      <c r="Q128" s="37"/>
      <c r="R128" s="38"/>
      <c r="S128" s="5"/>
      <c r="T128" s="39"/>
      <c r="U128" s="40"/>
      <c r="V128" s="41"/>
      <c r="W128" s="40"/>
      <c r="X128" s="42"/>
      <c r="Y128" s="43"/>
      <c r="Z128" s="33"/>
      <c r="AA128" s="33"/>
      <c r="AB128" s="33"/>
      <c r="AC128" s="33"/>
      <c r="AD128" s="33"/>
      <c r="AE128" s="33"/>
    </row>
    <row r="129" spans="1:31" s="44" customFormat="1" ht="15" hidden="1" x14ac:dyDescent="0.2">
      <c r="A129" s="45" t="s">
        <v>155</v>
      </c>
      <c r="B129" s="45"/>
      <c r="C129" s="55" t="str">
        <f>IFERROR(INDEX('[1]Balanza Egresos'!A:C,MATCH(A129,'[1]Balanza Egresos'!A:A,0),2),"SIN CUENTA")</f>
        <v>SIN CUENTA</v>
      </c>
      <c r="D129" s="31">
        <f>IF($N129="A",SUMIFS(D130:D$181,$A130:$A$181,LEFT($A129,$O129)&amp;"*",$N130:$N$181,"R"),J129+K129+L129+M129)</f>
        <v>0</v>
      </c>
      <c r="E129" s="49"/>
      <c r="F129" s="50" t="e">
        <f>IF($N129="A",SUMIFS(F130:F$181,$A130:$A$181,LEFT($A129,$O129)&amp;"*",$N130:$N$181,"R"),SUMIFS('[1]Balanza Egresos'!$V:$V,'[1]Balanza Egresos'!$A:$A,$A129))</f>
        <v>#VALUE!</v>
      </c>
      <c r="G129" s="56"/>
      <c r="H129" s="56"/>
      <c r="I129" s="33"/>
      <c r="J129" s="51">
        <f>IF($N129="A",SUMIFS(J130:J$181,$A130:$A$181,LEFT($A129,$O129)&amp;"*",$N130:$N$181,"R"),0)</f>
        <v>0</v>
      </c>
      <c r="K129" s="51">
        <f>IF($N129="A",SUMIFS(K130:K$181,$A130:$A$181,LEFT($A129,$O129)&amp;"*",$N130:$N$181,"R"),0)</f>
        <v>0</v>
      </c>
      <c r="L129" s="51">
        <f>IF($N129="A",SUMIFS(L130:L$181,$A130:$A$181,LEFT($A129,$O129)&amp;"*",$N130:$N$181,"R"),0)</f>
        <v>0</v>
      </c>
      <c r="M129" s="51">
        <f>IF($N129="A",SUMIFS(M130:M$181,$A130:$A$181,LEFT($A129,$O129)&amp;"*",$N130:$N$181,"R"),0)</f>
        <v>0</v>
      </c>
      <c r="N129" s="35" t="str">
        <f t="shared" si="6"/>
        <v>A</v>
      </c>
      <c r="O129" s="35">
        <f t="shared" si="7"/>
        <v>3</v>
      </c>
      <c r="P129" s="36" t="e">
        <f>IF(ABS(#REF!+#REF!+D129+F129)&gt;0,"SI","NO")</f>
        <v>#REF!</v>
      </c>
      <c r="Q129" s="37"/>
      <c r="R129" s="38"/>
      <c r="S129" s="5"/>
      <c r="T129" s="39"/>
      <c r="U129" s="40"/>
      <c r="V129" s="41"/>
      <c r="W129" s="40"/>
      <c r="X129" s="42"/>
      <c r="Y129" s="43"/>
      <c r="Z129" s="33"/>
      <c r="AA129" s="33"/>
      <c r="AB129" s="33"/>
      <c r="AC129" s="33"/>
      <c r="AD129" s="33"/>
      <c r="AE129" s="33"/>
    </row>
    <row r="130" spans="1:31" s="44" customFormat="1" ht="15" hidden="1" x14ac:dyDescent="0.2">
      <c r="A130" s="45" t="s">
        <v>156</v>
      </c>
      <c r="B130" s="45"/>
      <c r="C130" s="55" t="str">
        <f>IFERROR(INDEX('[1]Balanza Egresos'!A:C,MATCH(A130,'[1]Balanza Egresos'!A:A,0),2),"SIN CUENTA")</f>
        <v>SIN CUENTA</v>
      </c>
      <c r="D130" s="31">
        <f>IF($N130="A",SUMIFS(D$181:D182,$A$181:$A182,LEFT($A130,$O130)&amp;"*",$N$181:$N182,"R"),J130+K130+L130+M130)</f>
        <v>0</v>
      </c>
      <c r="E130" s="49"/>
      <c r="F130" s="50" t="e">
        <f>IF($N130="A",SUMIFS(F131:F$181,$A131:$A$181,LEFT($A130,$O130)&amp;"*",$N131:$N$181,"R"),SUMIFS('[1]Balanza Egresos'!$V:$V,'[1]Balanza Egresos'!$A:$A,$A130))</f>
        <v>#VALUE!</v>
      </c>
      <c r="G130" s="56"/>
      <c r="H130" s="56"/>
      <c r="I130" s="33"/>
      <c r="J130" s="51">
        <f>IF($N130="A",SUMIFS(J131:J$181,$A131:$A$181,LEFT($A130,$O130)&amp;"*",$N131:$N$181,"R"),0)</f>
        <v>0</v>
      </c>
      <c r="K130" s="51">
        <f>IF($N130="A",SUMIFS(K131:K$181,$A131:$A$181,LEFT($A130,$O130)&amp;"*",$N131:$N$181,"R"),0)</f>
        <v>0</v>
      </c>
      <c r="L130" s="51">
        <f>IF($N130="A",SUMIFS(L131:L$181,$A131:$A$181,LEFT($A130,$O130)&amp;"*",$N131:$N$181,"R"),0)</f>
        <v>0</v>
      </c>
      <c r="M130" s="51">
        <f>IF($N130="A",SUMIFS(M131:M$181,$A131:$A$181,LEFT($A130,$O130)&amp;"*",$N131:$N$181,"R"),0)</f>
        <v>0</v>
      </c>
      <c r="N130" s="35" t="str">
        <f t="shared" si="6"/>
        <v>R</v>
      </c>
      <c r="O130" s="35">
        <f t="shared" si="7"/>
        <v>4</v>
      </c>
      <c r="P130" s="36" t="e">
        <f>IF(ABS(#REF!+#REF!+D130+F130)&gt;0,"SI","NO")</f>
        <v>#REF!</v>
      </c>
      <c r="Q130" s="37"/>
      <c r="R130" s="38"/>
      <c r="S130" s="5"/>
      <c r="T130" s="39"/>
      <c r="U130" s="40"/>
      <c r="V130" s="41"/>
      <c r="W130" s="40"/>
      <c r="X130" s="42"/>
      <c r="Y130" s="43"/>
      <c r="Z130" s="33"/>
      <c r="AA130" s="33"/>
      <c r="AB130" s="33"/>
      <c r="AC130" s="33"/>
      <c r="AD130" s="33"/>
      <c r="AE130" s="33"/>
    </row>
    <row r="131" spans="1:31" s="44" customFormat="1" ht="15" hidden="1" x14ac:dyDescent="0.2">
      <c r="A131" s="45" t="s">
        <v>157</v>
      </c>
      <c r="B131" s="45"/>
      <c r="C131" s="55" t="str">
        <f>IFERROR(INDEX('[1]Balanza Egresos'!A:C,MATCH(A131,'[1]Balanza Egresos'!A:A,0),2),"SIN CUENTA")</f>
        <v>SIN CUENTA</v>
      </c>
      <c r="D131" s="31">
        <f>IF($N131="A",SUMIFS(D$181:D183,$A$181:$A183,LEFT($A131,$O131)&amp;"*",$N$181:$N183,"R"),J131+K131+L131+M131)</f>
        <v>0</v>
      </c>
      <c r="E131" s="49"/>
      <c r="F131" s="50" t="e">
        <f>IF($N131="A",SUMIFS(F132:F$181,$A132:$A$181,LEFT($A131,$O131)&amp;"*",$N132:$N$181,"R"),SUMIFS('[1]Balanza Egresos'!$V:$V,'[1]Balanza Egresos'!$A:$A,$A131))</f>
        <v>#VALUE!</v>
      </c>
      <c r="G131" s="56"/>
      <c r="H131" s="56"/>
      <c r="I131" s="33"/>
      <c r="J131" s="51">
        <f>IF($N131="A",SUMIFS(J132:J$181,$A132:$A$181,LEFT($A131,$O131)&amp;"*",$N132:$N$181,"R"),0)</f>
        <v>0</v>
      </c>
      <c r="K131" s="51">
        <f>IF($N131="A",SUMIFS(K132:K$181,$A132:$A$181,LEFT($A131,$O131)&amp;"*",$N132:$N$181,"R"),0)</f>
        <v>0</v>
      </c>
      <c r="L131" s="51">
        <f>IF($N131="A",SUMIFS(L132:L$181,$A132:$A$181,LEFT($A131,$O131)&amp;"*",$N132:$N$181,"R"),0)</f>
        <v>0</v>
      </c>
      <c r="M131" s="51">
        <f>IF($N131="A",SUMIFS(M132:M$181,$A132:$A$181,LEFT($A131,$O131)&amp;"*",$N132:$N$181,"R"),0)</f>
        <v>0</v>
      </c>
      <c r="N131" s="35" t="str">
        <f t="shared" si="6"/>
        <v>A</v>
      </c>
      <c r="O131" s="35">
        <f t="shared" si="7"/>
        <v>1</v>
      </c>
      <c r="P131" s="36" t="e">
        <f>IF(ABS(#REF!+#REF!+D131+F131)&gt;0,"SI","NO")</f>
        <v>#REF!</v>
      </c>
      <c r="Q131" s="37"/>
      <c r="R131" s="38"/>
      <c r="S131" s="5"/>
      <c r="T131" s="39"/>
      <c r="U131" s="40"/>
      <c r="V131" s="41"/>
      <c r="W131" s="40"/>
      <c r="X131" s="42"/>
      <c r="Y131" s="43"/>
      <c r="Z131" s="33"/>
      <c r="AA131" s="33"/>
      <c r="AB131" s="33"/>
      <c r="AC131" s="33"/>
      <c r="AD131" s="33"/>
      <c r="AE131" s="33"/>
    </row>
    <row r="132" spans="1:31" s="44" customFormat="1" ht="15" hidden="1" x14ac:dyDescent="0.2">
      <c r="A132" s="45" t="s">
        <v>158</v>
      </c>
      <c r="B132" s="45"/>
      <c r="C132" s="55" t="str">
        <f>IFERROR(INDEX('[1]Balanza Egresos'!A:C,MATCH(A132,'[1]Balanza Egresos'!A:A,0),2),"SIN CUENTA")</f>
        <v>SIN CUENTA</v>
      </c>
      <c r="D132" s="31">
        <f>IF($N132="A",SUMIFS(D$181:D184,$A$181:$A184,LEFT($A132,$O132)&amp;"*",$N$181:$N184,"R"),J132+K132+L132+M132)</f>
        <v>0</v>
      </c>
      <c r="E132" s="49"/>
      <c r="F132" s="50" t="e">
        <f>IF($N132="A",SUMIFS(F133:F$181,$A133:$A$181,LEFT($A132,$O132)&amp;"*",$N133:$N$181,"R"),SUMIFS('[1]Balanza Egresos'!$V:$V,'[1]Balanza Egresos'!$A:$A,$A132))</f>
        <v>#VALUE!</v>
      </c>
      <c r="G132" s="56"/>
      <c r="H132" s="56"/>
      <c r="I132" s="33"/>
      <c r="J132" s="51">
        <f>IF($N132="A",SUMIFS(J133:J$181,$A133:$A$181,LEFT($A132,$O132)&amp;"*",$N133:$N$181,"R"),0)</f>
        <v>0</v>
      </c>
      <c r="K132" s="51">
        <f>IF($N132="A",SUMIFS(K133:K$181,$A133:$A$181,LEFT($A132,$O132)&amp;"*",$N133:$N$181,"R"),0)</f>
        <v>0</v>
      </c>
      <c r="L132" s="51">
        <f>IF($N132="A",SUMIFS(L133:L$181,$A133:$A$181,LEFT($A132,$O132)&amp;"*",$N133:$N$181,"R"),0)</f>
        <v>0</v>
      </c>
      <c r="M132" s="51">
        <f>IF($N132="A",SUMIFS(M133:M$181,$A133:$A$181,LEFT($A132,$O132)&amp;"*",$N133:$N$181,"R"),0)</f>
        <v>0</v>
      </c>
      <c r="N132" s="35" t="str">
        <f t="shared" si="6"/>
        <v>A</v>
      </c>
      <c r="O132" s="35">
        <f t="shared" si="7"/>
        <v>2</v>
      </c>
      <c r="P132" s="36" t="e">
        <f>IF(ABS(#REF!+#REF!+D132+F132)&gt;0,"SI","NO")</f>
        <v>#REF!</v>
      </c>
      <c r="Q132" s="37"/>
      <c r="R132" s="38"/>
      <c r="S132" s="5"/>
      <c r="T132" s="39"/>
      <c r="U132" s="40"/>
      <c r="V132" s="41"/>
      <c r="W132" s="40"/>
      <c r="X132" s="42"/>
      <c r="Y132" s="43"/>
      <c r="Z132" s="33"/>
      <c r="AA132" s="33"/>
      <c r="AB132" s="33"/>
      <c r="AC132" s="33"/>
      <c r="AD132" s="33"/>
      <c r="AE132" s="33"/>
    </row>
    <row r="133" spans="1:31" s="44" customFormat="1" ht="15" hidden="1" x14ac:dyDescent="0.2">
      <c r="A133" s="45" t="s">
        <v>159</v>
      </c>
      <c r="B133" s="45"/>
      <c r="C133" s="55" t="str">
        <f>IFERROR(INDEX('[1]Balanza Egresos'!A:C,MATCH(A133,'[1]Balanza Egresos'!A:A,0),2),"SIN CUENTA")</f>
        <v>SIN CUENTA</v>
      </c>
      <c r="D133" s="31">
        <f>IF($N133="A",SUMIFS(D$181:D185,$A$181:$A185,LEFT($A133,$O133)&amp;"*",$N$181:$N185,"R"),J133+K133+L133+M133)</f>
        <v>0</v>
      </c>
      <c r="E133" s="49"/>
      <c r="F133" s="50" t="e">
        <f>IF($N133="A",SUMIFS(F134:F$181,$A134:$A$181,LEFT($A133,$O133)&amp;"*",$N134:$N$181,"R"),SUMIFS('[1]Balanza Egresos'!$V:$V,'[1]Balanza Egresos'!$A:$A,$A133))</f>
        <v>#VALUE!</v>
      </c>
      <c r="G133" s="56"/>
      <c r="H133" s="56"/>
      <c r="I133" s="33"/>
      <c r="J133" s="51">
        <f>IF($N133="A",SUMIFS(J134:J$181,$A134:$A$181,LEFT($A133,$O133)&amp;"*",$N134:$N$181,"R"),0)</f>
        <v>0</v>
      </c>
      <c r="K133" s="51">
        <f>IF($N133="A",SUMIFS(K134:K$181,$A134:$A$181,LEFT($A133,$O133)&amp;"*",$N134:$N$181,"R"),0)</f>
        <v>0</v>
      </c>
      <c r="L133" s="51">
        <f>IF($N133="A",SUMIFS(L134:L$181,$A134:$A$181,LEFT($A133,$O133)&amp;"*",$N134:$N$181,"R"),0)</f>
        <v>0</v>
      </c>
      <c r="M133" s="51">
        <f>IF($N133="A",SUMIFS(M134:M$181,$A134:$A$181,LEFT($A133,$O133)&amp;"*",$N134:$N$181,"R"),0)</f>
        <v>0</v>
      </c>
      <c r="N133" s="35" t="str">
        <f t="shared" si="6"/>
        <v>A</v>
      </c>
      <c r="O133" s="35">
        <f t="shared" si="7"/>
        <v>3</v>
      </c>
      <c r="P133" s="36" t="e">
        <f>IF(ABS(#REF!+#REF!+D133+F133)&gt;0,"SI","NO")</f>
        <v>#REF!</v>
      </c>
      <c r="Q133" s="37"/>
      <c r="R133" s="38"/>
      <c r="S133" s="5"/>
      <c r="T133" s="39"/>
      <c r="U133" s="40"/>
      <c r="V133" s="41"/>
      <c r="W133" s="40"/>
      <c r="X133" s="42"/>
      <c r="Y133" s="43"/>
      <c r="Z133" s="33"/>
      <c r="AA133" s="33"/>
      <c r="AB133" s="33"/>
      <c r="AC133" s="33"/>
      <c r="AD133" s="33"/>
      <c r="AE133" s="33"/>
    </row>
    <row r="134" spans="1:31" s="44" customFormat="1" ht="15" hidden="1" x14ac:dyDescent="0.2">
      <c r="A134" s="45" t="s">
        <v>160</v>
      </c>
      <c r="B134" s="45"/>
      <c r="C134" s="55" t="str">
        <f>IFERROR(INDEX('[1]Balanza Egresos'!A:C,MATCH(A134,'[1]Balanza Egresos'!A:A,0),2),"SIN CUENTA")</f>
        <v>SIN CUENTA</v>
      </c>
      <c r="D134" s="31">
        <f>IF($N134="A",SUMIFS(D$181:D186,$A$181:$A186,LEFT($A134,$O134)&amp;"*",$N$181:$N186,"R"),J134+K134+L134+M134)</f>
        <v>0</v>
      </c>
      <c r="E134" s="49"/>
      <c r="F134" s="50" t="e">
        <f>IF($N134="A",SUMIFS(F135:F$181,$A135:$A$181,LEFT($A134,$O134)&amp;"*",$N135:$N$181,"R"),SUMIFS('[1]Balanza Egresos'!$V:$V,'[1]Balanza Egresos'!$A:$A,$A134))</f>
        <v>#VALUE!</v>
      </c>
      <c r="G134" s="56"/>
      <c r="H134" s="56"/>
      <c r="I134" s="33"/>
      <c r="J134" s="51">
        <f>IF($N134="A",SUMIFS(J135:J$181,$A135:$A$181,LEFT($A134,$O134)&amp;"*",$N135:$N$181,"R"),0)</f>
        <v>0</v>
      </c>
      <c r="K134" s="51">
        <f>IF($N134="A",SUMIFS(K135:K$181,$A135:$A$181,LEFT($A134,$O134)&amp;"*",$N135:$N$181,"R"),0)</f>
        <v>0</v>
      </c>
      <c r="L134" s="51">
        <f>IF($N134="A",SUMIFS(L135:L$181,$A135:$A$181,LEFT($A134,$O134)&amp;"*",$N135:$N$181,"R"),0)</f>
        <v>0</v>
      </c>
      <c r="M134" s="51">
        <f>IF($N134="A",SUMIFS(M135:M$181,$A135:$A$181,LEFT($A134,$O134)&amp;"*",$N135:$N$181,"R"),0)</f>
        <v>0</v>
      </c>
      <c r="N134" s="35" t="str">
        <f t="shared" si="6"/>
        <v>R</v>
      </c>
      <c r="O134" s="35">
        <f t="shared" si="7"/>
        <v>4</v>
      </c>
      <c r="P134" s="36" t="e">
        <f>IF(ABS(#REF!+#REF!+D134+F134)&gt;0,"SI","NO")</f>
        <v>#REF!</v>
      </c>
      <c r="Q134" s="37"/>
      <c r="R134" s="38"/>
      <c r="S134" s="5"/>
      <c r="T134" s="39"/>
      <c r="U134" s="40"/>
      <c r="V134" s="41"/>
      <c r="W134" s="40"/>
      <c r="X134" s="42"/>
      <c r="Y134" s="43"/>
      <c r="Z134" s="33"/>
      <c r="AA134" s="33"/>
      <c r="AB134" s="33"/>
      <c r="AC134" s="33"/>
      <c r="AD134" s="33"/>
      <c r="AE134" s="33"/>
    </row>
    <row r="135" spans="1:31" s="44" customFormat="1" ht="15" hidden="1" x14ac:dyDescent="0.2">
      <c r="A135" s="45" t="s">
        <v>161</v>
      </c>
      <c r="B135" s="45"/>
      <c r="C135" s="55" t="str">
        <f>IFERROR(INDEX('[1]Balanza Egresos'!A:C,MATCH(A135,'[1]Balanza Egresos'!A:A,0),2),"SIN CUENTA")</f>
        <v>SIN CUENTA</v>
      </c>
      <c r="D135" s="31">
        <f>IF($N135="A",SUMIFS(D$181:D187,$A$181:$A187,LEFT($A135,$O135)&amp;"*",$N$181:$N187,"R"),J135+K135+L135+M135)</f>
        <v>0</v>
      </c>
      <c r="E135" s="49"/>
      <c r="F135" s="50" t="e">
        <f>IF($N135="A",SUMIFS(F136:F$181,$A136:$A$181,LEFT($A135,$O135)&amp;"*",$N136:$N$181,"R"),SUMIFS('[1]Balanza Egresos'!$V:$V,'[1]Balanza Egresos'!$A:$A,$A135))</f>
        <v>#VALUE!</v>
      </c>
      <c r="G135" s="56"/>
      <c r="H135" s="56"/>
      <c r="I135" s="33"/>
      <c r="J135" s="51">
        <f>IF($N135="A",SUMIFS(J136:J$181,$A136:$A$181,LEFT($A135,$O135)&amp;"*",$N136:$N$181,"R"),0)</f>
        <v>0</v>
      </c>
      <c r="K135" s="51">
        <f>IF($N135="A",SUMIFS(K136:K$181,$A136:$A$181,LEFT($A135,$O135)&amp;"*",$N136:$N$181,"R"),0)</f>
        <v>0</v>
      </c>
      <c r="L135" s="51">
        <f>IF($N135="A",SUMIFS(L136:L$181,$A136:$A$181,LEFT($A135,$O135)&amp;"*",$N136:$N$181,"R"),0)</f>
        <v>0</v>
      </c>
      <c r="M135" s="51">
        <f>IF($N135="A",SUMIFS(M136:M$181,$A136:$A$181,LEFT($A135,$O135)&amp;"*",$N136:$N$181,"R"),0)</f>
        <v>0</v>
      </c>
      <c r="N135" s="35" t="str">
        <f t="shared" si="6"/>
        <v>A</v>
      </c>
      <c r="O135" s="35">
        <f t="shared" si="7"/>
        <v>3</v>
      </c>
      <c r="P135" s="36" t="e">
        <f>IF(ABS(#REF!+#REF!+D135+F135)&gt;0,"SI","NO")</f>
        <v>#REF!</v>
      </c>
      <c r="Q135" s="37"/>
      <c r="R135" s="38"/>
      <c r="S135" s="5"/>
      <c r="T135" s="39"/>
      <c r="U135" s="40"/>
      <c r="V135" s="41"/>
      <c r="W135" s="40"/>
      <c r="X135" s="42"/>
      <c r="Y135" s="43"/>
      <c r="Z135" s="33"/>
      <c r="AA135" s="33"/>
      <c r="AB135" s="33"/>
      <c r="AC135" s="33"/>
      <c r="AD135" s="33"/>
      <c r="AE135" s="33"/>
    </row>
    <row r="136" spans="1:31" s="44" customFormat="1" ht="15" hidden="1" x14ac:dyDescent="0.2">
      <c r="A136" s="45" t="s">
        <v>162</v>
      </c>
      <c r="B136" s="45"/>
      <c r="C136" s="55" t="str">
        <f>IFERROR(INDEX('[1]Balanza Egresos'!A:C,MATCH(A136,'[1]Balanza Egresos'!A:A,0),2),"SIN CUENTA")</f>
        <v>SIN CUENTA</v>
      </c>
      <c r="D136" s="31">
        <f>IF($N136="A",SUMIFS(D$181:D188,$A$181:$A188,LEFT($A136,$O136)&amp;"*",$N$181:$N188,"R"),J136+K136+L136+M136)</f>
        <v>0</v>
      </c>
      <c r="E136" s="49"/>
      <c r="F136" s="50" t="e">
        <f>IF($N136="A",SUMIFS(F137:F$181,$A137:$A$181,LEFT($A136,$O136)&amp;"*",$N137:$N$181,"R"),SUMIFS('[1]Balanza Egresos'!$V:$V,'[1]Balanza Egresos'!$A:$A,$A136))</f>
        <v>#VALUE!</v>
      </c>
      <c r="G136" s="56"/>
      <c r="H136" s="56"/>
      <c r="I136" s="33"/>
      <c r="J136" s="51">
        <f>IF($N136="A",SUMIFS(J137:J$181,$A137:$A$181,LEFT($A136,$O136)&amp;"*",$N137:$N$181,"R"),0)</f>
        <v>0</v>
      </c>
      <c r="K136" s="51">
        <f>IF($N136="A",SUMIFS(K137:K$181,$A137:$A$181,LEFT($A136,$O136)&amp;"*",$N137:$N$181,"R"),0)</f>
        <v>0</v>
      </c>
      <c r="L136" s="51">
        <f>IF($N136="A",SUMIFS(L137:L$181,$A137:$A$181,LEFT($A136,$O136)&amp;"*",$N137:$N$181,"R"),0)</f>
        <v>0</v>
      </c>
      <c r="M136" s="51">
        <f>IF($N136="A",SUMIFS(M137:M$181,$A137:$A$181,LEFT($A136,$O136)&amp;"*",$N137:$N$181,"R"),0)</f>
        <v>0</v>
      </c>
      <c r="N136" s="35" t="str">
        <f t="shared" si="6"/>
        <v>R</v>
      </c>
      <c r="O136" s="35">
        <f t="shared" si="7"/>
        <v>4</v>
      </c>
      <c r="P136" s="36" t="e">
        <f>IF(ABS(#REF!+#REF!+D136+F136)&gt;0,"SI","NO")</f>
        <v>#REF!</v>
      </c>
      <c r="Q136" s="37"/>
      <c r="R136" s="38"/>
      <c r="S136" s="5"/>
      <c r="T136" s="39"/>
      <c r="U136" s="40"/>
      <c r="V136" s="41"/>
      <c r="W136" s="40"/>
      <c r="X136" s="42"/>
      <c r="Y136" s="43"/>
      <c r="Z136" s="33"/>
      <c r="AA136" s="33"/>
      <c r="AB136" s="33"/>
      <c r="AC136" s="33"/>
      <c r="AD136" s="33"/>
      <c r="AE136" s="33"/>
    </row>
    <row r="137" spans="1:31" s="44" customFormat="1" ht="15" hidden="1" x14ac:dyDescent="0.2">
      <c r="A137" s="45" t="s">
        <v>163</v>
      </c>
      <c r="B137" s="45"/>
      <c r="C137" s="55" t="str">
        <f>IFERROR(INDEX('[1]Balanza Egresos'!A:C,MATCH(A137,'[1]Balanza Egresos'!A:A,0),2),"SIN CUENTA")</f>
        <v>SIN CUENTA</v>
      </c>
      <c r="D137" s="31">
        <f>IF($N137="A",SUMIFS(D$181:D189,$A$181:$A189,LEFT($A137,$O137)&amp;"*",$N$181:$N189,"R"),J137+K137+L137+M137)</f>
        <v>0</v>
      </c>
      <c r="E137" s="49"/>
      <c r="F137" s="50" t="e">
        <f>IF($N137="A",SUMIFS(F138:F$181,$A138:$A$181,LEFT($A137,$O137)&amp;"*",$N138:$N$181,"R"),SUMIFS('[1]Balanza Egresos'!$V:$V,'[1]Balanza Egresos'!$A:$A,$A137))</f>
        <v>#VALUE!</v>
      </c>
      <c r="G137" s="56"/>
      <c r="H137" s="56"/>
      <c r="I137" s="33"/>
      <c r="J137" s="51">
        <f>IF($N137="A",SUMIFS(J138:J$181,$A138:$A$181,LEFT($A137,$O137)&amp;"*",$N138:$N$181,"R"),0)</f>
        <v>0</v>
      </c>
      <c r="K137" s="51">
        <f>IF($N137="A",SUMIFS(K138:K$181,$A138:$A$181,LEFT($A137,$O137)&amp;"*",$N138:$N$181,"R"),0)</f>
        <v>0</v>
      </c>
      <c r="L137" s="51">
        <f>IF($N137="A",SUMIFS(L138:L$181,$A138:$A$181,LEFT($A137,$O137)&amp;"*",$N138:$N$181,"R"),0)</f>
        <v>0</v>
      </c>
      <c r="M137" s="51">
        <f>IF($N137="A",SUMIFS(M138:M$181,$A138:$A$181,LEFT($A137,$O137)&amp;"*",$N138:$N$181,"R"),0)</f>
        <v>0</v>
      </c>
      <c r="N137" s="35" t="str">
        <f t="shared" si="6"/>
        <v>A</v>
      </c>
      <c r="O137" s="35">
        <f t="shared" si="7"/>
        <v>3</v>
      </c>
      <c r="P137" s="36" t="e">
        <f>IF(ABS(#REF!+#REF!+D137+F137)&gt;0,"SI","NO")</f>
        <v>#REF!</v>
      </c>
      <c r="Q137" s="37"/>
      <c r="R137" s="38"/>
      <c r="S137" s="5"/>
      <c r="T137" s="39"/>
      <c r="U137" s="40"/>
      <c r="V137" s="41"/>
      <c r="W137" s="40"/>
      <c r="X137" s="42"/>
      <c r="Y137" s="43"/>
      <c r="Z137" s="33"/>
      <c r="AA137" s="33"/>
      <c r="AB137" s="33"/>
      <c r="AC137" s="33"/>
      <c r="AD137" s="33"/>
      <c r="AE137" s="33"/>
    </row>
    <row r="138" spans="1:31" s="44" customFormat="1" ht="15" hidden="1" x14ac:dyDescent="0.2">
      <c r="A138" s="45" t="s">
        <v>164</v>
      </c>
      <c r="B138" s="45"/>
      <c r="C138" s="55" t="str">
        <f>IFERROR(INDEX('[1]Balanza Egresos'!A:C,MATCH(A138,'[1]Balanza Egresos'!A:A,0),2),"SIN CUENTA")</f>
        <v>SIN CUENTA</v>
      </c>
      <c r="D138" s="31">
        <f>IF($N138="A",SUMIFS(D$181:D190,$A$181:$A190,LEFT($A138,$O138)&amp;"*",$N$181:$N190,"R"),J138+K138+L138+M138)</f>
        <v>0</v>
      </c>
      <c r="E138" s="49"/>
      <c r="F138" s="50" t="e">
        <f>IF($N138="A",SUMIFS(F139:F$181,$A139:$A$181,LEFT($A138,$O138)&amp;"*",$N139:$N$181,"R"),SUMIFS('[1]Balanza Egresos'!$V:$V,'[1]Balanza Egresos'!$A:$A,$A138))</f>
        <v>#VALUE!</v>
      </c>
      <c r="G138" s="56"/>
      <c r="H138" s="56"/>
      <c r="I138" s="33"/>
      <c r="J138" s="51">
        <f>IF($N138="A",SUMIFS(J139:J$181,$A139:$A$181,LEFT($A138,$O138)&amp;"*",$N139:$N$181,"R"),0)</f>
        <v>0</v>
      </c>
      <c r="K138" s="51">
        <f>IF($N138="A",SUMIFS(K139:K$181,$A139:$A$181,LEFT($A138,$O138)&amp;"*",$N139:$N$181,"R"),0)</f>
        <v>0</v>
      </c>
      <c r="L138" s="51">
        <f>IF($N138="A",SUMIFS(L139:L$181,$A139:$A$181,LEFT($A138,$O138)&amp;"*",$N139:$N$181,"R"),0)</f>
        <v>0</v>
      </c>
      <c r="M138" s="51">
        <f>IF($N138="A",SUMIFS(M139:M$181,$A139:$A$181,LEFT($A138,$O138)&amp;"*",$N139:$N$181,"R"),0)</f>
        <v>0</v>
      </c>
      <c r="N138" s="35" t="str">
        <f t="shared" si="6"/>
        <v>R</v>
      </c>
      <c r="O138" s="35">
        <f t="shared" ref="O138:O151" si="8">IF(RIGHT(A138,4)="0000",1,IF(RIGHT(A138,3)="000",2,IF(RIGHT(A138,2)="00",3,4)))</f>
        <v>4</v>
      </c>
      <c r="P138" s="36" t="e">
        <f>IF(ABS(#REF!+#REF!+D138+F138)&gt;0,"SI","NO")</f>
        <v>#REF!</v>
      </c>
      <c r="Q138" s="37"/>
      <c r="R138" s="38"/>
      <c r="S138" s="5"/>
      <c r="T138" s="39"/>
      <c r="U138" s="40"/>
      <c r="V138" s="41"/>
      <c r="W138" s="40"/>
      <c r="X138" s="42"/>
      <c r="Y138" s="43"/>
      <c r="Z138" s="33"/>
      <c r="AA138" s="33"/>
      <c r="AB138" s="33"/>
      <c r="AC138" s="33"/>
      <c r="AD138" s="33"/>
      <c r="AE138" s="33"/>
    </row>
    <row r="139" spans="1:31" s="44" customFormat="1" ht="15" hidden="1" x14ac:dyDescent="0.2">
      <c r="A139" s="45" t="s">
        <v>165</v>
      </c>
      <c r="B139" s="45"/>
      <c r="C139" s="55" t="str">
        <f>IFERROR(INDEX('[1]Balanza Egresos'!A:C,MATCH(A139,'[1]Balanza Egresos'!A:A,0),2),"SIN CUENTA")</f>
        <v>SIN CUENTA</v>
      </c>
      <c r="D139" s="31">
        <f>IF($N139="A",SUMIFS(D$181:D191,$A$181:$A191,LEFT($A139,$O139)&amp;"*",$N$181:$N191,"R"),J139+K139+L139+M139)</f>
        <v>0</v>
      </c>
      <c r="E139" s="49"/>
      <c r="F139" s="50" t="e">
        <f>IF($N139="A",SUMIFS(F140:F$181,$A140:$A$181,LEFT($A139,$O139)&amp;"*",$N140:$N$181,"R"),SUMIFS('[1]Balanza Egresos'!$V:$V,'[1]Balanza Egresos'!$A:$A,$A139))</f>
        <v>#VALUE!</v>
      </c>
      <c r="G139" s="56"/>
      <c r="H139" s="56"/>
      <c r="I139" s="33"/>
      <c r="J139" s="51">
        <f>IF($N139="A",SUMIFS(J140:J$181,$A140:$A$181,LEFT($A139,$O139)&amp;"*",$N140:$N$181,"R"),0)</f>
        <v>0</v>
      </c>
      <c r="K139" s="51">
        <f>IF($N139="A",SUMIFS(K140:K$181,$A140:$A$181,LEFT($A139,$O139)&amp;"*",$N140:$N$181,"R"),0)</f>
        <v>0</v>
      </c>
      <c r="L139" s="51">
        <f>IF($N139="A",SUMIFS(L140:L$181,$A140:$A$181,LEFT($A139,$O139)&amp;"*",$N140:$N$181,"R"),0)</f>
        <v>0</v>
      </c>
      <c r="M139" s="51">
        <f>IF($N139="A",SUMIFS(M140:M$181,$A140:$A$181,LEFT($A139,$O139)&amp;"*",$N140:$N$181,"R"),0)</f>
        <v>0</v>
      </c>
      <c r="N139" s="35" t="str">
        <f t="shared" si="6"/>
        <v>R</v>
      </c>
      <c r="O139" s="35">
        <f t="shared" si="8"/>
        <v>4</v>
      </c>
      <c r="P139" s="36" t="e">
        <f>IF(ABS(#REF!+#REF!+D139+F139)&gt;0,"SI","NO")</f>
        <v>#REF!</v>
      </c>
      <c r="Q139" s="37"/>
      <c r="R139" s="38"/>
      <c r="S139" s="5"/>
      <c r="T139" s="39"/>
      <c r="U139" s="40"/>
      <c r="V139" s="41"/>
      <c r="W139" s="40"/>
      <c r="X139" s="42"/>
      <c r="Y139" s="43"/>
      <c r="Z139" s="33"/>
      <c r="AA139" s="33"/>
      <c r="AB139" s="33"/>
      <c r="AC139" s="33"/>
      <c r="AD139" s="33"/>
      <c r="AE139" s="33"/>
    </row>
    <row r="140" spans="1:31" s="44" customFormat="1" ht="15" hidden="1" x14ac:dyDescent="0.2">
      <c r="A140" s="45" t="s">
        <v>166</v>
      </c>
      <c r="B140" s="45"/>
      <c r="C140" s="55" t="str">
        <f>IFERROR(INDEX('[1]Balanza Egresos'!A:C,MATCH(A140,'[1]Balanza Egresos'!A:A,0),2),"SIN CUENTA")</f>
        <v>SIN CUENTA</v>
      </c>
      <c r="D140" s="31">
        <f>IF($N140="A",SUMIFS(D$181:D192,$A$181:$A192,LEFT($A140,$O140)&amp;"*",$N$181:$N192,"R"),J140+K140+L140+M140)</f>
        <v>0</v>
      </c>
      <c r="E140" s="49"/>
      <c r="F140" s="50" t="e">
        <f>IF($N140="A",SUMIFS(F141:F$181,$A141:$A$181,LEFT($A140,$O140)&amp;"*",$N141:$N$181,"R"),SUMIFS('[1]Balanza Egresos'!$V:$V,'[1]Balanza Egresos'!$A:$A,$A140))</f>
        <v>#VALUE!</v>
      </c>
      <c r="G140" s="56"/>
      <c r="H140" s="56"/>
      <c r="I140" s="33"/>
      <c r="J140" s="51">
        <f>IF($N140="A",SUMIFS(J141:J$181,$A141:$A$181,LEFT($A140,$O140)&amp;"*",$N141:$N$181,"R"),0)</f>
        <v>0</v>
      </c>
      <c r="K140" s="51">
        <f>IF($N140="A",SUMIFS(K141:K$181,$A141:$A$181,LEFT($A140,$O140)&amp;"*",$N141:$N$181,"R"),0)</f>
        <v>0</v>
      </c>
      <c r="L140" s="51">
        <f>IF($N140="A",SUMIFS(L141:L$181,$A141:$A$181,LEFT($A140,$O140)&amp;"*",$N141:$N$181,"R"),0)</f>
        <v>0</v>
      </c>
      <c r="M140" s="51">
        <f>IF($N140="A",SUMIFS(M141:M$181,$A141:$A$181,LEFT($A140,$O140)&amp;"*",$N141:$N$181,"R"),0)</f>
        <v>0</v>
      </c>
      <c r="N140" s="35" t="str">
        <f t="shared" si="6"/>
        <v>R</v>
      </c>
      <c r="O140" s="35">
        <f t="shared" si="8"/>
        <v>4</v>
      </c>
      <c r="P140" s="36" t="e">
        <f>IF(ABS(#REF!+#REF!+D140+F140)&gt;0,"SI","NO")</f>
        <v>#REF!</v>
      </c>
      <c r="Q140" s="37"/>
      <c r="R140" s="38"/>
      <c r="S140" s="5"/>
      <c r="T140" s="39"/>
      <c r="U140" s="40"/>
      <c r="V140" s="41"/>
      <c r="W140" s="40"/>
      <c r="X140" s="42"/>
      <c r="Y140" s="43"/>
      <c r="Z140" s="33"/>
      <c r="AA140" s="33"/>
      <c r="AB140" s="33"/>
      <c r="AC140" s="33"/>
      <c r="AD140" s="33"/>
      <c r="AE140" s="33"/>
    </row>
    <row r="141" spans="1:31" s="44" customFormat="1" ht="15" hidden="1" x14ac:dyDescent="0.2">
      <c r="A141" s="45" t="s">
        <v>167</v>
      </c>
      <c r="B141" s="45"/>
      <c r="C141" s="55" t="str">
        <f>IFERROR(INDEX('[1]Balanza Egresos'!A:C,MATCH(A141,'[1]Balanza Egresos'!A:A,0),2),"SIN CUENTA")</f>
        <v>SIN CUENTA</v>
      </c>
      <c r="D141" s="31">
        <f>IF($N141="A",SUMIFS(D$181:D193,$A$181:$A193,LEFT($A141,$O141)&amp;"*",$N$181:$N193,"R"),J141+K141+L141+M141)</f>
        <v>0</v>
      </c>
      <c r="E141" s="49"/>
      <c r="F141" s="50" t="e">
        <f>IF($N141="A",SUMIFS(F142:F$181,$A142:$A$181,LEFT($A141,$O141)&amp;"*",$N142:$N$181,"R"),SUMIFS('[1]Balanza Egresos'!$V:$V,'[1]Balanza Egresos'!$A:$A,$A141))</f>
        <v>#VALUE!</v>
      </c>
      <c r="G141" s="56"/>
      <c r="H141" s="56"/>
      <c r="I141" s="33"/>
      <c r="J141" s="51">
        <f>IF($N141="A",SUMIFS(J142:J$181,$A142:$A$181,LEFT($A141,$O141)&amp;"*",$N142:$N$181,"R"),0)</f>
        <v>0</v>
      </c>
      <c r="K141" s="51">
        <f>IF($N141="A",SUMIFS(K142:K$181,$A142:$A$181,LEFT($A141,$O141)&amp;"*",$N142:$N$181,"R"),0)</f>
        <v>0</v>
      </c>
      <c r="L141" s="51">
        <f>IF($N141="A",SUMIFS(L142:L$181,$A142:$A$181,LEFT($A141,$O141)&amp;"*",$N142:$N$181,"R"),0)</f>
        <v>0</v>
      </c>
      <c r="M141" s="51">
        <f>IF($N141="A",SUMIFS(M142:M$181,$A142:$A$181,LEFT($A141,$O141)&amp;"*",$N142:$N$181,"R"),0)</f>
        <v>0</v>
      </c>
      <c r="N141" s="35" t="str">
        <f t="shared" si="6"/>
        <v>R</v>
      </c>
      <c r="O141" s="35">
        <f t="shared" si="8"/>
        <v>4</v>
      </c>
      <c r="P141" s="36" t="e">
        <f>IF(ABS(#REF!+#REF!+D141+F141)&gt;0,"SI","NO")</f>
        <v>#REF!</v>
      </c>
      <c r="Q141" s="37"/>
      <c r="R141" s="38"/>
      <c r="S141" s="5"/>
      <c r="T141" s="39"/>
      <c r="U141" s="40"/>
      <c r="V141" s="41"/>
      <c r="W141" s="40"/>
      <c r="X141" s="42"/>
      <c r="Y141" s="43"/>
      <c r="Z141" s="33"/>
      <c r="AA141" s="33"/>
      <c r="AB141" s="33"/>
      <c r="AC141" s="33"/>
      <c r="AD141" s="33"/>
      <c r="AE141" s="33"/>
    </row>
    <row r="142" spans="1:31" s="44" customFormat="1" ht="15" hidden="1" x14ac:dyDescent="0.2">
      <c r="A142" s="45" t="s">
        <v>168</v>
      </c>
      <c r="B142" s="45"/>
      <c r="C142" s="55" t="str">
        <f>IFERROR(INDEX('[1]Balanza Egresos'!A:C,MATCH(A142,'[1]Balanza Egresos'!A:A,0),2),"SIN CUENTA")</f>
        <v>SIN CUENTA</v>
      </c>
      <c r="D142" s="31">
        <f>IF($N142="A",SUMIFS(D$181:D194,$A$181:$A194,LEFT($A142,$O142)&amp;"*",$N$181:$N194,"R"),J142+K142+L142+M142)</f>
        <v>0</v>
      </c>
      <c r="E142" s="49"/>
      <c r="F142" s="50" t="e">
        <f>IF($N142="A",SUMIFS(F143:F$181,$A143:$A$181,LEFT($A142,$O142)&amp;"*",$N143:$N$181,"R"),SUMIFS('[1]Balanza Egresos'!$V:$V,'[1]Balanza Egresos'!$A:$A,$A142))</f>
        <v>#VALUE!</v>
      </c>
      <c r="G142" s="56"/>
      <c r="H142" s="56"/>
      <c r="I142" s="33"/>
      <c r="J142" s="51">
        <f>IF($N142="A",SUMIFS(J143:J$181,$A143:$A$181,LEFT($A142,$O142)&amp;"*",$N143:$N$181,"R"),0)</f>
        <v>0</v>
      </c>
      <c r="K142" s="51">
        <f>IF($N142="A",SUMIFS(K143:K$181,$A143:$A$181,LEFT($A142,$O142)&amp;"*",$N143:$N$181,"R"),0)</f>
        <v>0</v>
      </c>
      <c r="L142" s="51">
        <f>IF($N142="A",SUMIFS(L143:L$181,$A143:$A$181,LEFT($A142,$O142)&amp;"*",$N143:$N$181,"R"),0)</f>
        <v>0</v>
      </c>
      <c r="M142" s="51">
        <f>IF($N142="A",SUMIFS(M143:M$181,$A143:$A$181,LEFT($A142,$O142)&amp;"*",$N143:$N$181,"R"),0)</f>
        <v>0</v>
      </c>
      <c r="N142" s="35" t="str">
        <f t="shared" ref="N142:N181" si="9">IF(RIGHT(A142,2)="00","A","R")</f>
        <v>R</v>
      </c>
      <c r="O142" s="35">
        <f t="shared" si="8"/>
        <v>4</v>
      </c>
      <c r="P142" s="36" t="e">
        <f>IF(ABS(#REF!+#REF!+D142+F142)&gt;0,"SI","NO")</f>
        <v>#REF!</v>
      </c>
      <c r="Q142" s="37"/>
      <c r="R142" s="38"/>
      <c r="S142" s="5"/>
      <c r="T142" s="39"/>
      <c r="U142" s="40"/>
      <c r="V142" s="41"/>
      <c r="W142" s="40"/>
      <c r="X142" s="42"/>
      <c r="Y142" s="43"/>
      <c r="Z142" s="33"/>
      <c r="AA142" s="33"/>
      <c r="AB142" s="33"/>
      <c r="AC142" s="33"/>
      <c r="AD142" s="33"/>
      <c r="AE142" s="33"/>
    </row>
    <row r="143" spans="1:31" s="44" customFormat="1" ht="15" hidden="1" x14ac:dyDescent="0.2">
      <c r="A143" s="45" t="s">
        <v>169</v>
      </c>
      <c r="B143" s="45"/>
      <c r="C143" s="55" t="str">
        <f>IFERROR(INDEX('[1]Balanza Egresos'!A:C,MATCH(A143,'[1]Balanza Egresos'!A:A,0),2),"SIN CUENTA")</f>
        <v>SIN CUENTA</v>
      </c>
      <c r="D143" s="31">
        <f>IF($N143="A",SUMIFS(D$181:D195,$A$181:$A195,LEFT($A143,$O143)&amp;"*",$N$181:$N195,"R"),J143+K143+L143+M143)</f>
        <v>0</v>
      </c>
      <c r="E143" s="49"/>
      <c r="F143" s="50" t="e">
        <f>IF($N143="A",SUMIFS(F144:F$181,$A144:$A$181,LEFT($A143,$O143)&amp;"*",$N144:$N$181,"R"),SUMIFS('[1]Balanza Egresos'!$V:$V,'[1]Balanza Egresos'!$A:$A,$A143))</f>
        <v>#VALUE!</v>
      </c>
      <c r="G143" s="56"/>
      <c r="H143" s="56"/>
      <c r="I143" s="33"/>
      <c r="J143" s="51">
        <f>IF($N143="A",SUMIFS(J144:J$181,$A144:$A$181,LEFT($A143,$O143)&amp;"*",$N144:$N$181,"R"),0)</f>
        <v>0</v>
      </c>
      <c r="K143" s="51">
        <f>IF($N143="A",SUMIFS(K144:K$181,$A144:$A$181,LEFT($A143,$O143)&amp;"*",$N144:$N$181,"R"),0)</f>
        <v>0</v>
      </c>
      <c r="L143" s="51">
        <f>IF($N143="A",SUMIFS(L144:L$181,$A144:$A$181,LEFT($A143,$O143)&amp;"*",$N144:$N$181,"R"),0)</f>
        <v>0</v>
      </c>
      <c r="M143" s="51">
        <f>IF($N143="A",SUMIFS(M144:M$181,$A144:$A$181,LEFT($A143,$O143)&amp;"*",$N144:$N$181,"R"),0)</f>
        <v>0</v>
      </c>
      <c r="N143" s="35" t="str">
        <f t="shared" si="9"/>
        <v>R</v>
      </c>
      <c r="O143" s="35">
        <f t="shared" si="8"/>
        <v>4</v>
      </c>
      <c r="P143" s="36" t="e">
        <f>IF(ABS(#REF!+#REF!+D143+F143)&gt;0,"SI","NO")</f>
        <v>#REF!</v>
      </c>
      <c r="Q143" s="37"/>
      <c r="R143" s="38"/>
      <c r="S143" s="5"/>
      <c r="T143" s="39"/>
      <c r="U143" s="40"/>
      <c r="V143" s="41"/>
      <c r="W143" s="40"/>
      <c r="X143" s="42"/>
      <c r="Y143" s="43"/>
      <c r="Z143" s="33"/>
      <c r="AA143" s="33"/>
      <c r="AB143" s="33"/>
      <c r="AC143" s="33"/>
      <c r="AD143" s="33"/>
      <c r="AE143" s="33"/>
    </row>
    <row r="144" spans="1:31" s="44" customFormat="1" ht="15" hidden="1" x14ac:dyDescent="0.2">
      <c r="A144" s="45" t="s">
        <v>170</v>
      </c>
      <c r="B144" s="45"/>
      <c r="C144" s="55" t="str">
        <f>IFERROR(INDEX('[1]Balanza Egresos'!A:C,MATCH(A144,'[1]Balanza Egresos'!A:A,0),2),"SIN CUENTA")</f>
        <v>SIN CUENTA</v>
      </c>
      <c r="D144" s="31">
        <f>IF($N144="A",SUMIFS(D$181:D196,$A$181:$A196,LEFT($A144,$O144)&amp;"*",$N$181:$N196,"R"),J144+K144+L144+M144)</f>
        <v>0</v>
      </c>
      <c r="E144" s="49"/>
      <c r="F144" s="50" t="e">
        <f>IF($N144="A",SUMIFS(F145:F$181,$A145:$A$181,LEFT($A144,$O144)&amp;"*",$N145:$N$181,"R"),SUMIFS('[1]Balanza Egresos'!$V:$V,'[1]Balanza Egresos'!$A:$A,$A144))</f>
        <v>#VALUE!</v>
      </c>
      <c r="G144" s="56"/>
      <c r="H144" s="56"/>
      <c r="I144" s="33"/>
      <c r="J144" s="51">
        <f>IF($N144="A",SUMIFS(J145:J$181,$A145:$A$181,LEFT($A144,$O144)&amp;"*",$N145:$N$181,"R"),0)</f>
        <v>0</v>
      </c>
      <c r="K144" s="51">
        <f>IF($N144="A",SUMIFS(K145:K$181,$A145:$A$181,LEFT($A144,$O144)&amp;"*",$N145:$N$181,"R"),0)</f>
        <v>0</v>
      </c>
      <c r="L144" s="51">
        <f>IF($N144="A",SUMIFS(L145:L$181,$A145:$A$181,LEFT($A144,$O144)&amp;"*",$N145:$N$181,"R"),0)</f>
        <v>0</v>
      </c>
      <c r="M144" s="51">
        <f>IF($N144="A",SUMIFS(M145:M$181,$A145:$A$181,LEFT($A144,$O144)&amp;"*",$N145:$N$181,"R"),0)</f>
        <v>0</v>
      </c>
      <c r="N144" s="35" t="str">
        <f t="shared" si="9"/>
        <v>R</v>
      </c>
      <c r="O144" s="35">
        <f t="shared" si="8"/>
        <v>4</v>
      </c>
      <c r="P144" s="36" t="e">
        <f>IF(ABS(#REF!+#REF!+D144+F144)&gt;0,"SI","NO")</f>
        <v>#REF!</v>
      </c>
      <c r="Q144" s="37"/>
      <c r="R144" s="38"/>
      <c r="S144" s="5"/>
      <c r="T144" s="39"/>
      <c r="U144" s="40"/>
      <c r="V144" s="41"/>
      <c r="W144" s="40"/>
      <c r="X144" s="42"/>
      <c r="Y144" s="43"/>
      <c r="Z144" s="33"/>
      <c r="AA144" s="33"/>
      <c r="AB144" s="33"/>
      <c r="AC144" s="33"/>
      <c r="AD144" s="33"/>
      <c r="AE144" s="33"/>
    </row>
    <row r="145" spans="1:31" s="44" customFormat="1" ht="15" hidden="1" x14ac:dyDescent="0.2">
      <c r="A145" s="45" t="s">
        <v>171</v>
      </c>
      <c r="B145" s="45"/>
      <c r="C145" s="55" t="str">
        <f>IFERROR(INDEX('[1]Balanza Egresos'!A:C,MATCH(A145,'[1]Balanza Egresos'!A:A,0),2),"SIN CUENTA")</f>
        <v>SIN CUENTA</v>
      </c>
      <c r="D145" s="31">
        <f>IF($N145="A",SUMIFS(D$181:D197,$A$181:$A197,LEFT($A145,$O145)&amp;"*",$N$181:$N197,"R"),J145+K145+L145+M145)</f>
        <v>0</v>
      </c>
      <c r="E145" s="49"/>
      <c r="F145" s="50" t="e">
        <f>IF($N145="A",SUMIFS(F146:F$181,$A146:$A$181,LEFT($A145,$O145)&amp;"*",$N146:$N$181,"R"),SUMIFS('[1]Balanza Egresos'!$V:$V,'[1]Balanza Egresos'!$A:$A,$A145))</f>
        <v>#VALUE!</v>
      </c>
      <c r="G145" s="56"/>
      <c r="H145" s="56"/>
      <c r="I145" s="33"/>
      <c r="J145" s="51">
        <f>IF($N145="A",SUMIFS(J146:J$181,$A146:$A$181,LEFT($A145,$O145)&amp;"*",$N146:$N$181,"R"),0)</f>
        <v>0</v>
      </c>
      <c r="K145" s="51">
        <f>IF($N145="A",SUMIFS(K146:K$181,$A146:$A$181,LEFT($A145,$O145)&amp;"*",$N146:$N$181,"R"),0)</f>
        <v>0</v>
      </c>
      <c r="L145" s="51">
        <f>IF($N145="A",SUMIFS(L146:L$181,$A146:$A$181,LEFT($A145,$O145)&amp;"*",$N146:$N$181,"R"),0)</f>
        <v>0</v>
      </c>
      <c r="M145" s="51">
        <f>IF($N145="A",SUMIFS(M146:M$181,$A146:$A$181,LEFT($A145,$O145)&amp;"*",$N146:$N$181,"R"),0)</f>
        <v>0</v>
      </c>
      <c r="N145" s="35" t="str">
        <f t="shared" si="9"/>
        <v>R</v>
      </c>
      <c r="O145" s="35">
        <f t="shared" si="8"/>
        <v>4</v>
      </c>
      <c r="P145" s="36" t="e">
        <f>IF(ABS(#REF!+#REF!+D145+F145)&gt;0,"SI","NO")</f>
        <v>#REF!</v>
      </c>
      <c r="Q145" s="37"/>
      <c r="R145" s="38"/>
      <c r="S145" s="5"/>
      <c r="T145" s="39"/>
      <c r="U145" s="40"/>
      <c r="V145" s="41"/>
      <c r="W145" s="40"/>
      <c r="X145" s="42"/>
      <c r="Y145" s="43"/>
      <c r="Z145" s="33"/>
      <c r="AA145" s="33"/>
      <c r="AB145" s="33"/>
      <c r="AC145" s="33"/>
      <c r="AD145" s="33"/>
      <c r="AE145" s="33"/>
    </row>
    <row r="146" spans="1:31" s="44" customFormat="1" ht="15" hidden="1" x14ac:dyDescent="0.2">
      <c r="A146" s="45" t="s">
        <v>172</v>
      </c>
      <c r="B146" s="45"/>
      <c r="C146" s="55" t="str">
        <f>IFERROR(INDEX('[1]Balanza Egresos'!A:C,MATCH(A146,'[1]Balanza Egresos'!A:A,0),2),"SIN CUENTA")</f>
        <v>SIN CUENTA</v>
      </c>
      <c r="D146" s="31">
        <f>IF($N146="A",SUMIFS(D$181:D191,$A$181:$A191,LEFT($A146,$O146)&amp;"*",$N$181:$N191,"R"),J146+K146+L146+M146)</f>
        <v>0</v>
      </c>
      <c r="E146" s="49"/>
      <c r="F146" s="50" t="e">
        <f>IF($N146="A",SUMIFS(F147:F$181,$A147:$A$181,LEFT($A146,$O146)&amp;"*",$N147:$N$181,"R"),SUMIFS('[1]Balanza Egresos'!$V:$V,'[1]Balanza Egresos'!$A:$A,$A146))</f>
        <v>#VALUE!</v>
      </c>
      <c r="G146" s="56"/>
      <c r="H146" s="56"/>
      <c r="I146" s="33"/>
      <c r="J146" s="51">
        <f>IF($N146="A",SUMIFS(J147:J$181,$A147:$A$181,LEFT($A146,$O146)&amp;"*",$N147:$N$181,"R"),0)</f>
        <v>0</v>
      </c>
      <c r="K146" s="51">
        <f>IF($N146="A",SUMIFS(K147:K$181,$A147:$A$181,LEFT($A146,$O146)&amp;"*",$N147:$N$181,"R"),0)</f>
        <v>0</v>
      </c>
      <c r="L146" s="51">
        <f>IF($N146="A",SUMIFS(L147:L$181,$A147:$A$181,LEFT($A146,$O146)&amp;"*",$N147:$N$181,"R"),0)</f>
        <v>0</v>
      </c>
      <c r="M146" s="51">
        <f>IF($N146="A",SUMIFS(M147:M$181,$A147:$A$181,LEFT($A146,$O146)&amp;"*",$N147:$N$181,"R"),0)</f>
        <v>0</v>
      </c>
      <c r="N146" s="35" t="str">
        <f t="shared" si="9"/>
        <v>A</v>
      </c>
      <c r="O146" s="35">
        <f t="shared" si="8"/>
        <v>3</v>
      </c>
      <c r="P146" s="36" t="e">
        <f>IF(ABS(#REF!+#REF!+D146+F146)&gt;0,"SI","NO")</f>
        <v>#REF!</v>
      </c>
      <c r="Q146" s="37"/>
      <c r="R146" s="38"/>
      <c r="S146" s="5"/>
      <c r="T146" s="39"/>
      <c r="U146" s="40"/>
      <c r="V146" s="41"/>
      <c r="W146" s="40"/>
      <c r="X146" s="42"/>
      <c r="Y146" s="43"/>
      <c r="Z146" s="33"/>
      <c r="AA146" s="33"/>
      <c r="AB146" s="33"/>
      <c r="AC146" s="33"/>
      <c r="AD146" s="33"/>
      <c r="AE146" s="33"/>
    </row>
    <row r="147" spans="1:31" s="44" customFormat="1" ht="15" hidden="1" x14ac:dyDescent="0.2">
      <c r="A147" s="45" t="s">
        <v>173</v>
      </c>
      <c r="B147" s="45"/>
      <c r="C147" s="55" t="str">
        <f>IFERROR(INDEX('[1]Balanza Egresos'!A:C,MATCH(A147,'[1]Balanza Egresos'!A:A,0),2),"SIN CUENTA")</f>
        <v>SIN CUENTA</v>
      </c>
      <c r="D147" s="31">
        <f>IF($N147="A",SUMIFS(D$181:D192,$A$181:$A192,LEFT($A147,$O147)&amp;"*",$N$181:$N192,"R"),J147+K147+L147+M147)</f>
        <v>0</v>
      </c>
      <c r="E147" s="49"/>
      <c r="F147" s="50" t="e">
        <f>IF($N147="A",SUMIFS(F148:F$181,$A148:$A$181,LEFT($A147,$O147)&amp;"*",$N148:$N$181,"R"),SUMIFS('[1]Balanza Egresos'!$V:$V,'[1]Balanza Egresos'!$A:$A,$A147))</f>
        <v>#VALUE!</v>
      </c>
      <c r="G147" s="56"/>
      <c r="H147" s="56"/>
      <c r="I147" s="33"/>
      <c r="J147" s="51">
        <f>IF($N147="A",SUMIFS(J148:J$181,$A148:$A$181,LEFT($A147,$O147)&amp;"*",$N148:$N$181,"R"),0)</f>
        <v>0</v>
      </c>
      <c r="K147" s="51">
        <f>IF($N147="A",SUMIFS(K148:K$181,$A148:$A$181,LEFT($A147,$O147)&amp;"*",$N148:$N$181,"R"),0)</f>
        <v>0</v>
      </c>
      <c r="L147" s="51">
        <f>IF($N147="A",SUMIFS(L148:L$181,$A148:$A$181,LEFT($A147,$O147)&amp;"*",$N148:$N$181,"R"),0)</f>
        <v>0</v>
      </c>
      <c r="M147" s="51">
        <f>IF($N147="A",SUMIFS(M148:M$181,$A148:$A$181,LEFT($A147,$O147)&amp;"*",$N148:$N$181,"R"),0)</f>
        <v>0</v>
      </c>
      <c r="N147" s="35" t="str">
        <f t="shared" si="9"/>
        <v>R</v>
      </c>
      <c r="O147" s="35">
        <f t="shared" si="8"/>
        <v>4</v>
      </c>
      <c r="P147" s="36" t="e">
        <f>IF(ABS(#REF!+#REF!+D147+F147)&gt;0,"SI","NO")</f>
        <v>#REF!</v>
      </c>
      <c r="Q147" s="37"/>
      <c r="R147" s="38"/>
      <c r="S147" s="5"/>
      <c r="T147" s="39"/>
      <c r="U147" s="40"/>
      <c r="V147" s="41"/>
      <c r="W147" s="40"/>
      <c r="X147" s="42"/>
      <c r="Y147" s="43"/>
      <c r="Z147" s="33"/>
      <c r="AA147" s="33"/>
      <c r="AB147" s="33"/>
      <c r="AC147" s="33"/>
      <c r="AD147" s="33"/>
      <c r="AE147" s="33"/>
    </row>
    <row r="148" spans="1:31" s="44" customFormat="1" ht="15" hidden="1" x14ac:dyDescent="0.2">
      <c r="A148" s="45" t="s">
        <v>174</v>
      </c>
      <c r="B148" s="45"/>
      <c r="C148" s="55" t="str">
        <f>IFERROR(INDEX('[1]Balanza Egresos'!A:C,MATCH(A148,'[1]Balanza Egresos'!A:A,0),2),"SIN CUENTA")</f>
        <v>SIN CUENTA</v>
      </c>
      <c r="D148" s="31">
        <f>IF($N148="A",SUMIFS(D$181:D193,$A$181:$A193,LEFT($A148,$O148)&amp;"*",$N$181:$N193,"R"),J148+K148+L148+M148)</f>
        <v>0</v>
      </c>
      <c r="E148" s="49"/>
      <c r="F148" s="50" t="e">
        <f>IF($N148="A",SUMIFS(F149:F$181,$A149:$A$181,LEFT($A148,$O148)&amp;"*",$N149:$N$181,"R"),SUMIFS('[1]Balanza Egresos'!$V:$V,'[1]Balanza Egresos'!$A:$A,$A148))</f>
        <v>#VALUE!</v>
      </c>
      <c r="G148" s="56"/>
      <c r="H148" s="56"/>
      <c r="I148" s="33"/>
      <c r="J148" s="51">
        <f>IF($N148="A",SUMIFS(J149:J$181,$A149:$A$181,LEFT($A148,$O148)&amp;"*",$N149:$N$181,"R"),0)</f>
        <v>0</v>
      </c>
      <c r="K148" s="51">
        <f>IF($N148="A",SUMIFS(K149:K$181,$A149:$A$181,LEFT($A148,$O148)&amp;"*",$N149:$N$181,"R"),0)</f>
        <v>0</v>
      </c>
      <c r="L148" s="51">
        <f>IF($N148="A",SUMIFS(L149:L$181,$A149:$A$181,LEFT($A148,$O148)&amp;"*",$N149:$N$181,"R"),0)</f>
        <v>0</v>
      </c>
      <c r="M148" s="51">
        <f>IF($N148="A",SUMIFS(M149:M$181,$A149:$A$181,LEFT($A148,$O148)&amp;"*",$N149:$N$181,"R"),0)</f>
        <v>0</v>
      </c>
      <c r="N148" s="35" t="str">
        <f t="shared" si="9"/>
        <v>A</v>
      </c>
      <c r="O148" s="35">
        <f t="shared" si="8"/>
        <v>3</v>
      </c>
      <c r="P148" s="36" t="e">
        <f>IF(ABS(#REF!+#REF!+D148+F148)&gt;0,"SI","NO")</f>
        <v>#REF!</v>
      </c>
      <c r="Q148" s="37"/>
      <c r="R148" s="38"/>
      <c r="S148" s="5"/>
      <c r="T148" s="39"/>
      <c r="U148" s="40"/>
      <c r="V148" s="41"/>
      <c r="W148" s="40"/>
      <c r="X148" s="42"/>
      <c r="Y148" s="43"/>
      <c r="Z148" s="33"/>
      <c r="AA148" s="33"/>
      <c r="AB148" s="33"/>
      <c r="AC148" s="33"/>
      <c r="AD148" s="33"/>
      <c r="AE148" s="33"/>
    </row>
    <row r="149" spans="1:31" s="44" customFormat="1" ht="15" hidden="1" x14ac:dyDescent="0.2">
      <c r="A149" s="45" t="s">
        <v>175</v>
      </c>
      <c r="B149" s="45"/>
      <c r="C149" s="55" t="str">
        <f>IFERROR(INDEX('[1]Balanza Egresos'!A:C,MATCH(A149,'[1]Balanza Egresos'!A:A,0),2),"SIN CUENTA")</f>
        <v>SIN CUENTA</v>
      </c>
      <c r="D149" s="31">
        <f>IF($N149="A",SUMIFS(D$181:D194,$A$181:$A194,LEFT($A149,$O149)&amp;"*",$N$181:$N194,"R"),J149+K149+L149+M149)</f>
        <v>0</v>
      </c>
      <c r="E149" s="49"/>
      <c r="F149" s="50" t="e">
        <f>IF($N149="A",SUMIFS(F150:F$181,$A150:$A$181,LEFT($A149,$O149)&amp;"*",$N150:$N$181,"R"),SUMIFS('[1]Balanza Egresos'!$V:$V,'[1]Balanza Egresos'!$A:$A,$A149))</f>
        <v>#VALUE!</v>
      </c>
      <c r="G149" s="56"/>
      <c r="H149" s="56"/>
      <c r="I149" s="33"/>
      <c r="J149" s="51">
        <f>IF($N149="A",SUMIFS(J150:J$181,$A150:$A$181,LEFT($A149,$O149)&amp;"*",$N150:$N$181,"R"),0)</f>
        <v>0</v>
      </c>
      <c r="K149" s="51">
        <f>IF($N149="A",SUMIFS(K150:K$181,$A150:$A$181,LEFT($A149,$O149)&amp;"*",$N150:$N$181,"R"),0)</f>
        <v>0</v>
      </c>
      <c r="L149" s="51">
        <f>IF($N149="A",SUMIFS(L150:L$181,$A150:$A$181,LEFT($A149,$O149)&amp;"*",$N150:$N$181,"R"),0)</f>
        <v>0</v>
      </c>
      <c r="M149" s="51">
        <f>IF($N149="A",SUMIFS(M150:M$181,$A150:$A$181,LEFT($A149,$O149)&amp;"*",$N150:$N$181,"R"),0)</f>
        <v>0</v>
      </c>
      <c r="N149" s="35" t="str">
        <f t="shared" si="9"/>
        <v>R</v>
      </c>
      <c r="O149" s="35">
        <f t="shared" si="8"/>
        <v>4</v>
      </c>
      <c r="P149" s="36" t="e">
        <f>IF(ABS(#REF!+#REF!+D149+F149)&gt;0,"SI","NO")</f>
        <v>#REF!</v>
      </c>
      <c r="Q149" s="37"/>
      <c r="R149" s="38"/>
      <c r="S149" s="5"/>
      <c r="T149" s="39"/>
      <c r="U149" s="40"/>
      <c r="V149" s="41"/>
      <c r="W149" s="40"/>
      <c r="X149" s="42"/>
      <c r="Y149" s="43"/>
      <c r="Z149" s="33"/>
      <c r="AA149" s="33"/>
      <c r="AB149" s="33"/>
      <c r="AC149" s="33"/>
      <c r="AD149" s="33"/>
      <c r="AE149" s="33"/>
    </row>
    <row r="150" spans="1:31" s="44" customFormat="1" ht="15" hidden="1" x14ac:dyDescent="0.2">
      <c r="A150" s="45" t="s">
        <v>176</v>
      </c>
      <c r="B150" s="45"/>
      <c r="C150" s="55" t="str">
        <f>IFERROR(INDEX('[1]Balanza Egresos'!A:C,MATCH(A150,'[1]Balanza Egresos'!A:A,0),2),"SIN CUENTA")</f>
        <v>SIN CUENTA</v>
      </c>
      <c r="D150" s="31">
        <f>IF($N150="A",SUMIFS(D$181:D195,$A$181:$A195,LEFT($A150,$O150)&amp;"*",$N$181:$N195,"R"),J150+K150+L150+M150)</f>
        <v>0</v>
      </c>
      <c r="E150" s="49"/>
      <c r="F150" s="50" t="e">
        <f>IF($N150="A",SUMIFS(F151:F$181,$A151:$A$181,LEFT($A150,$O150)&amp;"*",$N151:$N$181,"R"),SUMIFS('[1]Balanza Egresos'!$V:$V,'[1]Balanza Egresos'!$A:$A,$A150))</f>
        <v>#VALUE!</v>
      </c>
      <c r="G150" s="56"/>
      <c r="H150" s="56"/>
      <c r="I150" s="33"/>
      <c r="J150" s="51">
        <f>IF($N150="A",SUMIFS(J151:J$181,$A151:$A$181,LEFT($A150,$O150)&amp;"*",$N151:$N$181,"R"),0)</f>
        <v>0</v>
      </c>
      <c r="K150" s="51">
        <f>IF($N150="A",SUMIFS(K151:K$181,$A151:$A$181,LEFT($A150,$O150)&amp;"*",$N151:$N$181,"R"),0)</f>
        <v>0</v>
      </c>
      <c r="L150" s="51">
        <f>IF($N150="A",SUMIFS(L151:L$181,$A151:$A$181,LEFT($A150,$O150)&amp;"*",$N151:$N$181,"R"),0)</f>
        <v>0</v>
      </c>
      <c r="M150" s="51">
        <f>IF($N150="A",SUMIFS(M151:M$181,$A151:$A$181,LEFT($A150,$O150)&amp;"*",$N151:$N$181,"R"),0)</f>
        <v>0</v>
      </c>
      <c r="N150" s="35" t="str">
        <f t="shared" si="9"/>
        <v>A</v>
      </c>
      <c r="O150" s="35">
        <f t="shared" si="8"/>
        <v>3</v>
      </c>
      <c r="P150" s="36" t="e">
        <f>IF(ABS(#REF!+#REF!+D150+F150)&gt;0,"SI","NO")</f>
        <v>#REF!</v>
      </c>
      <c r="Q150" s="37"/>
      <c r="R150" s="38"/>
      <c r="S150" s="5"/>
      <c r="T150" s="39"/>
      <c r="U150" s="40"/>
      <c r="V150" s="41"/>
      <c r="W150" s="40"/>
      <c r="X150" s="42"/>
      <c r="Y150" s="43"/>
      <c r="Z150" s="33"/>
      <c r="AA150" s="33"/>
      <c r="AB150" s="33"/>
      <c r="AC150" s="33"/>
      <c r="AD150" s="33"/>
      <c r="AE150" s="33"/>
    </row>
    <row r="151" spans="1:31" s="44" customFormat="1" ht="15" hidden="1" x14ac:dyDescent="0.2">
      <c r="A151" s="45" t="s">
        <v>177</v>
      </c>
      <c r="B151" s="45"/>
      <c r="C151" s="55" t="str">
        <f>IFERROR(INDEX('[1]Balanza Egresos'!A:C,MATCH(A151,'[1]Balanza Egresos'!A:A,0),2),"SIN CUENTA")</f>
        <v>SIN CUENTA</v>
      </c>
      <c r="D151" s="31">
        <f>IF($N151="A",SUMIFS(D$181:D196,$A$181:$A196,LEFT($A151,$O151)&amp;"*",$N$181:$N196,"R"),J151+K151+L151+M151)</f>
        <v>0</v>
      </c>
      <c r="E151" s="49"/>
      <c r="F151" s="50" t="e">
        <f>IF($N151="A",SUMIFS(F152:F$181,$A152:$A$181,LEFT($A151,$O151)&amp;"*",$N152:$N$181,"R"),SUMIFS('[1]Balanza Egresos'!$V:$V,'[1]Balanza Egresos'!$A:$A,$A151))</f>
        <v>#VALUE!</v>
      </c>
      <c r="G151" s="56"/>
      <c r="H151" s="56"/>
      <c r="I151" s="33"/>
      <c r="J151" s="51">
        <f>IF($N151="A",SUMIFS(J152:J$181,$A152:$A$181,LEFT($A151,$O151)&amp;"*",$N152:$N$181,"R"),0)</f>
        <v>0</v>
      </c>
      <c r="K151" s="51">
        <f>IF($N151="A",SUMIFS(K152:K$181,$A152:$A$181,LEFT($A151,$O151)&amp;"*",$N152:$N$181,"R"),0)</f>
        <v>0</v>
      </c>
      <c r="L151" s="51">
        <f>IF($N151="A",SUMIFS(L152:L$181,$A152:$A$181,LEFT($A151,$O151)&amp;"*",$N152:$N$181,"R"),0)</f>
        <v>0</v>
      </c>
      <c r="M151" s="51">
        <f>IF($N151="A",SUMIFS(M152:M$181,$A152:$A$181,LEFT($A151,$O151)&amp;"*",$N152:$N$181,"R"),0)</f>
        <v>0</v>
      </c>
      <c r="N151" s="35" t="str">
        <f t="shared" si="9"/>
        <v>R</v>
      </c>
      <c r="O151" s="35">
        <f t="shared" si="8"/>
        <v>4</v>
      </c>
      <c r="P151" s="36" t="e">
        <f>IF(ABS(#REF!+#REF!+D151+F151)&gt;0,"SI","NO")</f>
        <v>#REF!</v>
      </c>
      <c r="Q151" s="37"/>
      <c r="R151" s="38"/>
      <c r="S151" s="5"/>
      <c r="T151" s="39"/>
      <c r="U151" s="40"/>
      <c r="V151" s="41"/>
      <c r="W151" s="40"/>
      <c r="X151" s="42"/>
      <c r="Y151" s="43"/>
      <c r="Z151" s="33"/>
      <c r="AA151" s="33"/>
      <c r="AB151" s="33"/>
      <c r="AC151" s="33"/>
      <c r="AD151" s="33"/>
      <c r="AE151" s="33"/>
    </row>
    <row r="152" spans="1:31" s="44" customFormat="1" ht="15" hidden="1" x14ac:dyDescent="0.2">
      <c r="A152" s="45" t="s">
        <v>178</v>
      </c>
      <c r="B152" s="45"/>
      <c r="C152" s="55" t="str">
        <f>IFERROR(INDEX('[1]Balanza Egresos'!A:C,MATCH(A152,'[1]Balanza Egresos'!A:A,0),2),"SIN CUENTA")</f>
        <v>SIN CUENTA</v>
      </c>
      <c r="D152" s="31">
        <f>IF($N152="A",SUMIFS(D$181:D197,$A$181:$A197,LEFT($A152,$O152)&amp;"*",$N$181:$N197,"R"),J152+K152+L152+M152)</f>
        <v>0</v>
      </c>
      <c r="E152" s="49"/>
      <c r="F152" s="50" t="e">
        <f>IF($N152="A",SUMIFS(F153:F$181,$A153:$A$181,LEFT($A152,$O152)&amp;"*",$N153:$N$181,"R"),SUMIFS('[1]Balanza Egresos'!$V:$V,'[1]Balanza Egresos'!$A:$A,$A152))</f>
        <v>#VALUE!</v>
      </c>
      <c r="G152" s="56"/>
      <c r="H152" s="56"/>
      <c r="I152" s="33"/>
      <c r="J152" s="51">
        <f>IF($N152="A",SUMIFS(J153:J$181,$A153:$A$181,LEFT($A152,$O152)&amp;"*",$N153:$N$181,"R"),0)</f>
        <v>0</v>
      </c>
      <c r="K152" s="51">
        <f>IF($N152="A",SUMIFS(K153:K$181,$A153:$A$181,LEFT($A152,$O152)&amp;"*",$N153:$N$181,"R"),0)</f>
        <v>0</v>
      </c>
      <c r="L152" s="51">
        <f>IF($N152="A",SUMIFS(L153:L$181,$A153:$A$181,LEFT($A152,$O152)&amp;"*",$N153:$N$181,"R"),0)</f>
        <v>0</v>
      </c>
      <c r="M152" s="51">
        <f>IF($N152="A",SUMIFS(M153:M$181,$A153:$A$181,LEFT($A152,$O152)&amp;"*",$N153:$N$181,"R"),0)</f>
        <v>0</v>
      </c>
      <c r="N152" s="35" t="str">
        <f t="shared" si="9"/>
        <v>A</v>
      </c>
      <c r="O152" s="35">
        <f t="shared" ref="O152:O181" si="10">IF(RIGHT(A152,4)="0000",1,IF(RIGHT(A152,3)="000",2,IF(RIGHT(A152,2)="00",3,4)))</f>
        <v>3</v>
      </c>
      <c r="P152" s="36" t="e">
        <f>IF(ABS(#REF!+#REF!+D152+F152)&gt;0,"SI","NO")</f>
        <v>#REF!</v>
      </c>
      <c r="Q152" s="37"/>
      <c r="R152" s="38"/>
      <c r="S152" s="5"/>
      <c r="T152" s="39"/>
      <c r="U152" s="40"/>
      <c r="V152" s="41"/>
      <c r="W152" s="40"/>
      <c r="X152" s="42"/>
      <c r="Y152" s="43"/>
      <c r="Z152" s="33"/>
      <c r="AA152" s="33"/>
      <c r="AB152" s="33"/>
      <c r="AC152" s="33"/>
      <c r="AD152" s="33"/>
      <c r="AE152" s="33"/>
    </row>
    <row r="153" spans="1:31" s="44" customFormat="1" ht="15" hidden="1" x14ac:dyDescent="0.2">
      <c r="A153" s="45" t="s">
        <v>179</v>
      </c>
      <c r="B153" s="45"/>
      <c r="C153" s="55" t="str">
        <f>IFERROR(INDEX('[1]Balanza Egresos'!A:C,MATCH(A153,'[1]Balanza Egresos'!A:A,0),2),"SIN CUENTA")</f>
        <v>SIN CUENTA</v>
      </c>
      <c r="D153" s="31">
        <f>IF($N153="A",SUMIFS(D$181:D198,$A$181:$A198,LEFT($A153,$O153)&amp;"*",$N$181:$N198,"R"),J153+K153+L153+M153)</f>
        <v>0</v>
      </c>
      <c r="E153" s="49"/>
      <c r="F153" s="50" t="e">
        <f>IF($N153="A",SUMIFS(F154:F$181,$A154:$A$181,LEFT($A153,$O153)&amp;"*",$N154:$N$181,"R"),SUMIFS('[1]Balanza Egresos'!$V:$V,'[1]Balanza Egresos'!$A:$A,$A153))</f>
        <v>#VALUE!</v>
      </c>
      <c r="G153" s="56"/>
      <c r="H153" s="56"/>
      <c r="I153" s="33"/>
      <c r="J153" s="51">
        <f>IF($N153="A",SUMIFS(J154:J$181,$A154:$A$181,LEFT($A153,$O153)&amp;"*",$N154:$N$181,"R"),0)</f>
        <v>0</v>
      </c>
      <c r="K153" s="51">
        <f>IF($N153="A",SUMIFS(K154:K$181,$A154:$A$181,LEFT($A153,$O153)&amp;"*",$N154:$N$181,"R"),0)</f>
        <v>0</v>
      </c>
      <c r="L153" s="51">
        <f>IF($N153="A",SUMIFS(L154:L$181,$A154:$A$181,LEFT($A153,$O153)&amp;"*",$N154:$N$181,"R"),0)</f>
        <v>0</v>
      </c>
      <c r="M153" s="51">
        <f>IF($N153="A",SUMIFS(M154:M$181,$A154:$A$181,LEFT($A153,$O153)&amp;"*",$N154:$N$181,"R"),0)</f>
        <v>0</v>
      </c>
      <c r="N153" s="35" t="str">
        <f t="shared" si="9"/>
        <v>R</v>
      </c>
      <c r="O153" s="35">
        <f t="shared" si="10"/>
        <v>4</v>
      </c>
      <c r="P153" s="36" t="e">
        <f>IF(ABS(#REF!+#REF!+D153+F153)&gt;0,"SI","NO")</f>
        <v>#REF!</v>
      </c>
      <c r="Q153" s="37"/>
      <c r="R153" s="38"/>
      <c r="S153" s="5"/>
      <c r="T153" s="39"/>
      <c r="U153" s="40"/>
      <c r="V153" s="41"/>
      <c r="W153" s="40"/>
      <c r="X153" s="42"/>
      <c r="Y153" s="43"/>
      <c r="Z153" s="33"/>
      <c r="AA153" s="33"/>
      <c r="AB153" s="33"/>
      <c r="AC153" s="33"/>
      <c r="AD153" s="33"/>
      <c r="AE153" s="33"/>
    </row>
    <row r="154" spans="1:31" s="44" customFormat="1" ht="15" hidden="1" x14ac:dyDescent="0.2">
      <c r="A154" s="45" t="s">
        <v>180</v>
      </c>
      <c r="B154" s="45"/>
      <c r="C154" s="55" t="str">
        <f>IFERROR(INDEX('[1]Balanza Egresos'!A:C,MATCH(A154,'[1]Balanza Egresos'!A:A,0),2),"SIN CUENTA")</f>
        <v>SIN CUENTA</v>
      </c>
      <c r="D154" s="31">
        <f>IF($N154="A",SUMIFS(D$181:D199,$A$181:$A199,LEFT($A154,$O154)&amp;"*",$N$181:$N199,"R"),J154+K154+L154+M154)</f>
        <v>0</v>
      </c>
      <c r="E154" s="49"/>
      <c r="F154" s="50" t="e">
        <f>IF($N154="A",SUMIFS(F155:F$181,$A155:$A$181,LEFT($A154,$O154)&amp;"*",$N155:$N$181,"R"),SUMIFS('[1]Balanza Egresos'!$V:$V,'[1]Balanza Egresos'!$A:$A,$A154))</f>
        <v>#VALUE!</v>
      </c>
      <c r="G154" s="56"/>
      <c r="H154" s="56"/>
      <c r="I154" s="33"/>
      <c r="J154" s="51">
        <f>IF($N154="A",SUMIFS(J155:J$181,$A155:$A$181,LEFT($A154,$O154)&amp;"*",$N155:$N$181,"R"),0)</f>
        <v>0</v>
      </c>
      <c r="K154" s="51">
        <f>IF($N154="A",SUMIFS(K155:K$181,$A155:$A$181,LEFT($A154,$O154)&amp;"*",$N155:$N$181,"R"),0)</f>
        <v>0</v>
      </c>
      <c r="L154" s="51">
        <f>IF($N154="A",SUMIFS(L155:L$181,$A155:$A$181,LEFT($A154,$O154)&amp;"*",$N155:$N$181,"R"),0)</f>
        <v>0</v>
      </c>
      <c r="M154" s="51">
        <f>IF($N154="A",SUMIFS(M155:M$181,$A155:$A$181,LEFT($A154,$O154)&amp;"*",$N155:$N$181,"R"),0)</f>
        <v>0</v>
      </c>
      <c r="N154" s="35" t="str">
        <f t="shared" si="9"/>
        <v>A</v>
      </c>
      <c r="O154" s="35">
        <f t="shared" si="10"/>
        <v>3</v>
      </c>
      <c r="P154" s="36" t="e">
        <f>IF(ABS(#REF!+#REF!+D154+F154)&gt;0,"SI","NO")</f>
        <v>#REF!</v>
      </c>
      <c r="Q154" s="37"/>
      <c r="R154" s="38"/>
      <c r="S154" s="5"/>
      <c r="T154" s="39"/>
      <c r="U154" s="40"/>
      <c r="V154" s="41"/>
      <c r="W154" s="40"/>
      <c r="X154" s="42"/>
      <c r="Y154" s="43"/>
      <c r="Z154" s="33"/>
      <c r="AA154" s="33"/>
      <c r="AB154" s="33"/>
      <c r="AC154" s="33"/>
      <c r="AD154" s="33"/>
      <c r="AE154" s="33"/>
    </row>
    <row r="155" spans="1:31" s="44" customFormat="1" ht="15" hidden="1" x14ac:dyDescent="0.2">
      <c r="A155" s="45" t="s">
        <v>181</v>
      </c>
      <c r="B155" s="45"/>
      <c r="C155" s="55" t="str">
        <f>IFERROR(INDEX('[1]Balanza Egresos'!A:C,MATCH(A155,'[1]Balanza Egresos'!A:A,0),2),"SIN CUENTA")</f>
        <v>SIN CUENTA</v>
      </c>
      <c r="D155" s="31">
        <f>IF($N155="A",SUMIFS(D$181:D200,$A$181:$A200,LEFT($A155,$O155)&amp;"*",$N$181:$N200,"R"),J155+K155+L155+M155)</f>
        <v>0</v>
      </c>
      <c r="E155" s="49"/>
      <c r="F155" s="50" t="e">
        <f>IF($N155="A",SUMIFS(F156:F$181,$A156:$A$181,LEFT($A155,$O155)&amp;"*",$N156:$N$181,"R"),SUMIFS('[1]Balanza Egresos'!$V:$V,'[1]Balanza Egresos'!$A:$A,$A155))</f>
        <v>#VALUE!</v>
      </c>
      <c r="G155" s="56"/>
      <c r="H155" s="56"/>
      <c r="I155" s="33"/>
      <c r="J155" s="51">
        <f>IF($N155="A",SUMIFS(J156:J$181,$A156:$A$181,LEFT($A155,$O155)&amp;"*",$N156:$N$181,"R"),0)</f>
        <v>0</v>
      </c>
      <c r="K155" s="51">
        <f>IF($N155="A",SUMIFS(K156:K$181,$A156:$A$181,LEFT($A155,$O155)&amp;"*",$N156:$N$181,"R"),0)</f>
        <v>0</v>
      </c>
      <c r="L155" s="51">
        <f>IF($N155="A",SUMIFS(L156:L$181,$A156:$A$181,LEFT($A155,$O155)&amp;"*",$N156:$N$181,"R"),0)</f>
        <v>0</v>
      </c>
      <c r="M155" s="51">
        <f>IF($N155="A",SUMIFS(M156:M$181,$A156:$A$181,LEFT($A155,$O155)&amp;"*",$N156:$N$181,"R"),0)</f>
        <v>0</v>
      </c>
      <c r="N155" s="35" t="str">
        <f t="shared" si="9"/>
        <v>R</v>
      </c>
      <c r="O155" s="35">
        <f t="shared" si="10"/>
        <v>4</v>
      </c>
      <c r="P155" s="36" t="e">
        <f>IF(ABS(#REF!+#REF!+D155+F155)&gt;0,"SI","NO")</f>
        <v>#REF!</v>
      </c>
      <c r="Q155" s="37"/>
      <c r="R155" s="38"/>
      <c r="S155" s="5"/>
      <c r="T155" s="39"/>
      <c r="U155" s="40"/>
      <c r="V155" s="41"/>
      <c r="W155" s="40"/>
      <c r="X155" s="42"/>
      <c r="Y155" s="43"/>
      <c r="Z155" s="33"/>
      <c r="AA155" s="33"/>
      <c r="AB155" s="33"/>
      <c r="AC155" s="33"/>
      <c r="AD155" s="33"/>
      <c r="AE155" s="33"/>
    </row>
    <row r="156" spans="1:31" s="44" customFormat="1" ht="15" hidden="1" x14ac:dyDescent="0.2">
      <c r="A156" s="45" t="s">
        <v>182</v>
      </c>
      <c r="B156" s="45"/>
      <c r="C156" s="55" t="str">
        <f>IFERROR(INDEX('[1]Balanza Egresos'!A:C,MATCH(A156,'[1]Balanza Egresos'!A:A,0),2),"SIN CUENTA")</f>
        <v>SIN CUENTA</v>
      </c>
      <c r="D156" s="31">
        <f>IF($N156="A",SUMIFS(D$181:D201,$A$181:$A201,LEFT($A156,$O156)&amp;"*",$N$181:$N201,"R"),J156+K156+L156+M156)</f>
        <v>0</v>
      </c>
      <c r="E156" s="49"/>
      <c r="F156" s="50" t="e">
        <f>IF($N156="A",SUMIFS(F157:F$181,$A157:$A$181,LEFT($A156,$O156)&amp;"*",$N157:$N$181,"R"),SUMIFS('[1]Balanza Egresos'!$V:$V,'[1]Balanza Egresos'!$A:$A,$A156))</f>
        <v>#VALUE!</v>
      </c>
      <c r="G156" s="56"/>
      <c r="H156" s="56"/>
      <c r="I156" s="33"/>
      <c r="J156" s="51">
        <f>IF($N156="A",SUMIFS(J157:J$181,$A157:$A$181,LEFT($A156,$O156)&amp;"*",$N157:$N$181,"R"),0)</f>
        <v>0</v>
      </c>
      <c r="K156" s="51">
        <f>IF($N156="A",SUMIFS(K157:K$181,$A157:$A$181,LEFT($A156,$O156)&amp;"*",$N157:$N$181,"R"),0)</f>
        <v>0</v>
      </c>
      <c r="L156" s="51">
        <f>IF($N156="A",SUMIFS(L157:L$181,$A157:$A$181,LEFT($A156,$O156)&amp;"*",$N157:$N$181,"R"),0)</f>
        <v>0</v>
      </c>
      <c r="M156" s="51">
        <f>IF($N156="A",SUMIFS(M157:M$181,$A157:$A$181,LEFT($A156,$O156)&amp;"*",$N157:$N$181,"R"),0)</f>
        <v>0</v>
      </c>
      <c r="N156" s="35" t="str">
        <f t="shared" si="9"/>
        <v>A</v>
      </c>
      <c r="O156" s="35">
        <f t="shared" si="10"/>
        <v>2</v>
      </c>
      <c r="P156" s="36" t="e">
        <f>IF(ABS(#REF!+#REF!+D156+F156)&gt;0,"SI","NO")</f>
        <v>#REF!</v>
      </c>
      <c r="Q156" s="37"/>
      <c r="R156" s="38"/>
      <c r="S156" s="5"/>
      <c r="T156" s="39"/>
      <c r="U156" s="40"/>
      <c r="V156" s="41"/>
      <c r="W156" s="40"/>
      <c r="X156" s="42"/>
      <c r="Y156" s="43"/>
      <c r="Z156" s="33"/>
      <c r="AA156" s="33"/>
      <c r="AB156" s="33"/>
      <c r="AC156" s="33"/>
      <c r="AD156" s="33"/>
      <c r="AE156" s="33"/>
    </row>
    <row r="157" spans="1:31" s="44" customFormat="1" ht="15" hidden="1" x14ac:dyDescent="0.2">
      <c r="A157" s="45" t="s">
        <v>183</v>
      </c>
      <c r="B157" s="45"/>
      <c r="C157" s="55" t="str">
        <f>IFERROR(INDEX('[1]Balanza Egresos'!A:C,MATCH(A157,'[1]Balanza Egresos'!A:A,0),2),"SIN CUENTA")</f>
        <v>SIN CUENTA</v>
      </c>
      <c r="D157" s="31">
        <f>IF($N157="A",SUMIFS(D$181:D202,$A$181:$A202,LEFT($A157,$O157)&amp;"*",$N$181:$N202,"R"),J157+K157+L157+M157)</f>
        <v>0</v>
      </c>
      <c r="E157" s="49"/>
      <c r="F157" s="50" t="e">
        <f>IF($N157="A",SUMIFS(F158:F$181,$A158:$A$181,LEFT($A157,$O157)&amp;"*",$N158:$N$181,"R"),SUMIFS('[1]Balanza Egresos'!$V:$V,'[1]Balanza Egresos'!$A:$A,$A157))</f>
        <v>#VALUE!</v>
      </c>
      <c r="G157" s="56"/>
      <c r="H157" s="56"/>
      <c r="I157" s="33"/>
      <c r="J157" s="51">
        <f>IF($N157="A",SUMIFS(J158:J$181,$A158:$A$181,LEFT($A157,$O157)&amp;"*",$N158:$N$181,"R"),0)</f>
        <v>0</v>
      </c>
      <c r="K157" s="51">
        <f>IF($N157="A",SUMIFS(K158:K$181,$A158:$A$181,LEFT($A157,$O157)&amp;"*",$N158:$N$181,"R"),0)</f>
        <v>0</v>
      </c>
      <c r="L157" s="51">
        <f>IF($N157="A",SUMIFS(L158:L$181,$A158:$A$181,LEFT($A157,$O157)&amp;"*",$N158:$N$181,"R"),0)</f>
        <v>0</v>
      </c>
      <c r="M157" s="51">
        <f>IF($N157="A",SUMIFS(M158:M$181,$A158:$A$181,LEFT($A157,$O157)&amp;"*",$N158:$N$181,"R"),0)</f>
        <v>0</v>
      </c>
      <c r="N157" s="35" t="str">
        <f t="shared" si="9"/>
        <v>A</v>
      </c>
      <c r="O157" s="35">
        <f t="shared" si="10"/>
        <v>3</v>
      </c>
      <c r="P157" s="36" t="e">
        <f>IF(ABS(#REF!+#REF!+D157+F157)&gt;0,"SI","NO")</f>
        <v>#REF!</v>
      </c>
      <c r="Q157" s="37"/>
      <c r="R157" s="38"/>
      <c r="S157" s="5"/>
      <c r="T157" s="39"/>
      <c r="U157" s="40"/>
      <c r="V157" s="41"/>
      <c r="W157" s="40"/>
      <c r="X157" s="42"/>
      <c r="Y157" s="43"/>
      <c r="Z157" s="33"/>
      <c r="AA157" s="33"/>
      <c r="AB157" s="33"/>
      <c r="AC157" s="33"/>
      <c r="AD157" s="33"/>
      <c r="AE157" s="33"/>
    </row>
    <row r="158" spans="1:31" s="44" customFormat="1" ht="15" hidden="1" x14ac:dyDescent="0.2">
      <c r="A158" s="45" t="s">
        <v>184</v>
      </c>
      <c r="B158" s="45"/>
      <c r="C158" s="55" t="str">
        <f>IFERROR(INDEX('[1]Balanza Egresos'!A:C,MATCH(A158,'[1]Balanza Egresos'!A:A,0),2),"SIN CUENTA")</f>
        <v>SIN CUENTA</v>
      </c>
      <c r="D158" s="31">
        <f>IF($N158="A",SUMIFS(D$181:D203,$A$181:$A203,LEFT($A158,$O158)&amp;"*",$N$181:$N203,"R"),J158+K158+L158+M158)</f>
        <v>0</v>
      </c>
      <c r="E158" s="49"/>
      <c r="F158" s="50" t="e">
        <f>IF($N158="A",SUMIFS(F159:F$181,$A159:$A$181,LEFT($A158,$O158)&amp;"*",$N159:$N$181,"R"),SUMIFS('[1]Balanza Egresos'!$V:$V,'[1]Balanza Egresos'!$A:$A,$A158))</f>
        <v>#VALUE!</v>
      </c>
      <c r="G158" s="56"/>
      <c r="H158" s="56"/>
      <c r="I158" s="33"/>
      <c r="J158" s="51">
        <f>IF($N158="A",SUMIFS(J159:J$181,$A159:$A$181,LEFT($A158,$O158)&amp;"*",$N159:$N$181,"R"),0)</f>
        <v>0</v>
      </c>
      <c r="K158" s="51">
        <f>IF($N158="A",SUMIFS(K159:K$181,$A159:$A$181,LEFT($A158,$O158)&amp;"*",$N159:$N$181,"R"),0)</f>
        <v>0</v>
      </c>
      <c r="L158" s="51">
        <f>IF($N158="A",SUMIFS(L159:L$181,$A159:$A$181,LEFT($A158,$O158)&amp;"*",$N159:$N$181,"R"),0)</f>
        <v>0</v>
      </c>
      <c r="M158" s="51">
        <f>IF($N158="A",SUMIFS(M159:M$181,$A159:$A$181,LEFT($A158,$O158)&amp;"*",$N159:$N$181,"R"),0)</f>
        <v>0</v>
      </c>
      <c r="N158" s="35" t="str">
        <f t="shared" si="9"/>
        <v>R</v>
      </c>
      <c r="O158" s="35">
        <f t="shared" si="10"/>
        <v>4</v>
      </c>
      <c r="P158" s="36" t="e">
        <f>IF(ABS(#REF!+#REF!+D158+F158)&gt;0,"SI","NO")</f>
        <v>#REF!</v>
      </c>
      <c r="Q158" s="37"/>
      <c r="R158" s="38"/>
      <c r="S158" s="5"/>
      <c r="T158" s="39"/>
      <c r="U158" s="40"/>
      <c r="V158" s="41"/>
      <c r="W158" s="40"/>
      <c r="X158" s="42"/>
      <c r="Y158" s="43"/>
      <c r="Z158" s="33"/>
      <c r="AA158" s="33"/>
      <c r="AB158" s="33"/>
      <c r="AC158" s="33"/>
      <c r="AD158" s="33"/>
      <c r="AE158" s="33"/>
    </row>
    <row r="159" spans="1:31" s="44" customFormat="1" ht="15" hidden="1" x14ac:dyDescent="0.2">
      <c r="A159" s="45" t="s">
        <v>185</v>
      </c>
      <c r="B159" s="45"/>
      <c r="C159" s="55" t="str">
        <f>IFERROR(INDEX('[1]Balanza Egresos'!A:C,MATCH(A159,'[1]Balanza Egresos'!A:A,0),2),"SIN CUENTA")</f>
        <v>SIN CUENTA</v>
      </c>
      <c r="D159" s="31">
        <f>IF($N159="A",SUMIFS(D$181:D204,$A$181:$A204,LEFT($A159,$O159)&amp;"*",$N$181:$N204,"R"),J159+K159+L159+M159)</f>
        <v>0</v>
      </c>
      <c r="E159" s="49"/>
      <c r="F159" s="50" t="e">
        <f>IF($N159="A",SUMIFS(F160:F$181,$A160:$A$181,LEFT($A159,$O159)&amp;"*",$N160:$N$181,"R"),SUMIFS('[1]Balanza Egresos'!$V:$V,'[1]Balanza Egresos'!$A:$A,$A159))</f>
        <v>#VALUE!</v>
      </c>
      <c r="G159" s="56"/>
      <c r="H159" s="56"/>
      <c r="I159" s="33"/>
      <c r="J159" s="51">
        <f>IF($N159="A",SUMIFS(J160:J$181,$A160:$A$181,LEFT($A159,$O159)&amp;"*",$N160:$N$181,"R"),0)</f>
        <v>0</v>
      </c>
      <c r="K159" s="51">
        <f>IF($N159="A",SUMIFS(K160:K$181,$A160:$A$181,LEFT($A159,$O159)&amp;"*",$N160:$N$181,"R"),0)</f>
        <v>0</v>
      </c>
      <c r="L159" s="51">
        <f>IF($N159="A",SUMIFS(L160:L$181,$A160:$A$181,LEFT($A159,$O159)&amp;"*",$N160:$N$181,"R"),0)</f>
        <v>0</v>
      </c>
      <c r="M159" s="51">
        <f>IF($N159="A",SUMIFS(M160:M$181,$A160:$A$181,LEFT($A159,$O159)&amp;"*",$N160:$N$181,"R"),0)</f>
        <v>0</v>
      </c>
      <c r="N159" s="35" t="str">
        <f t="shared" si="9"/>
        <v>A</v>
      </c>
      <c r="O159" s="35">
        <f t="shared" si="10"/>
        <v>3</v>
      </c>
      <c r="P159" s="36" t="e">
        <f>IF(ABS(#REF!+#REF!+D159+F159)&gt;0,"SI","NO")</f>
        <v>#REF!</v>
      </c>
      <c r="Q159" s="37"/>
      <c r="R159" s="38"/>
      <c r="S159" s="5"/>
      <c r="T159" s="39"/>
      <c r="U159" s="40"/>
      <c r="V159" s="41"/>
      <c r="W159" s="40"/>
      <c r="X159" s="42"/>
      <c r="Y159" s="43"/>
      <c r="Z159" s="33"/>
      <c r="AA159" s="33"/>
      <c r="AB159" s="33"/>
      <c r="AC159" s="33"/>
      <c r="AD159" s="33"/>
      <c r="AE159" s="33"/>
    </row>
    <row r="160" spans="1:31" s="44" customFormat="1" ht="15" hidden="1" x14ac:dyDescent="0.2">
      <c r="A160" s="45" t="s">
        <v>186</v>
      </c>
      <c r="B160" s="45"/>
      <c r="C160" s="55" t="str">
        <f>IFERROR(INDEX('[1]Balanza Egresos'!A:C,MATCH(A160,'[1]Balanza Egresos'!A:A,0),2),"SIN CUENTA")</f>
        <v>SIN CUENTA</v>
      </c>
      <c r="D160" s="31">
        <f>IF($N160="A",SUMIFS(D$181:D205,$A$181:$A205,LEFT($A160,$O160)&amp;"*",$N$181:$N205,"R"),J160+K160+L160+M160)</f>
        <v>0</v>
      </c>
      <c r="E160" s="49"/>
      <c r="F160" s="50" t="e">
        <f>IF($N160="A",SUMIFS(F161:F$181,$A161:$A$181,LEFT($A160,$O160)&amp;"*",$N161:$N$181,"R"),SUMIFS('[1]Balanza Egresos'!$V:$V,'[1]Balanza Egresos'!$A:$A,$A160))</f>
        <v>#VALUE!</v>
      </c>
      <c r="G160" s="56"/>
      <c r="H160" s="56"/>
      <c r="I160" s="33"/>
      <c r="J160" s="51">
        <f>IF($N160="A",SUMIFS(J161:J$181,$A161:$A$181,LEFT($A160,$O160)&amp;"*",$N161:$N$181,"R"),0)</f>
        <v>0</v>
      </c>
      <c r="K160" s="51">
        <f>IF($N160="A",SUMIFS(K161:K$181,$A161:$A$181,LEFT($A160,$O160)&amp;"*",$N161:$N$181,"R"),0)</f>
        <v>0</v>
      </c>
      <c r="L160" s="51">
        <f>IF($N160="A",SUMIFS(L161:L$181,$A161:$A$181,LEFT($A160,$O160)&amp;"*",$N161:$N$181,"R"),0)</f>
        <v>0</v>
      </c>
      <c r="M160" s="51">
        <f>IF($N160="A",SUMIFS(M161:M$181,$A161:$A$181,LEFT($A160,$O160)&amp;"*",$N161:$N$181,"R"),0)</f>
        <v>0</v>
      </c>
      <c r="N160" s="35" t="str">
        <f t="shared" si="9"/>
        <v>R</v>
      </c>
      <c r="O160" s="35">
        <f t="shared" si="10"/>
        <v>4</v>
      </c>
      <c r="P160" s="36" t="e">
        <f>IF(ABS(#REF!+#REF!+D160+F160)&gt;0,"SI","NO")</f>
        <v>#REF!</v>
      </c>
      <c r="Q160" s="37"/>
      <c r="R160" s="38"/>
      <c r="S160" s="5"/>
      <c r="T160" s="39"/>
      <c r="U160" s="40"/>
      <c r="V160" s="41"/>
      <c r="W160" s="40"/>
      <c r="X160" s="42"/>
      <c r="Y160" s="43"/>
      <c r="Z160" s="33"/>
      <c r="AA160" s="33"/>
      <c r="AB160" s="33"/>
      <c r="AC160" s="33"/>
      <c r="AD160" s="33"/>
      <c r="AE160" s="33"/>
    </row>
    <row r="161" spans="1:31" s="44" customFormat="1" ht="15" hidden="1" x14ac:dyDescent="0.2">
      <c r="A161" s="45" t="s">
        <v>187</v>
      </c>
      <c r="B161" s="45"/>
      <c r="C161" s="55" t="str">
        <f>IFERROR(INDEX('[1]Balanza Egresos'!A:C,MATCH(A161,'[1]Balanza Egresos'!A:A,0),2),"SIN CUENTA")</f>
        <v>SIN CUENTA</v>
      </c>
      <c r="D161" s="31">
        <f>IF($N161="A",SUMIFS(D$181:D206,$A$181:$A206,LEFT($A161,$O161)&amp;"*",$N$181:$N206,"R"),J161+K161+L161+M161)</f>
        <v>0</v>
      </c>
      <c r="E161" s="49"/>
      <c r="F161" s="50" t="e">
        <f>IF($N161="A",SUMIFS(F162:F$181,$A162:$A$181,LEFT($A161,$O161)&amp;"*",$N162:$N$181,"R"),SUMIFS('[1]Balanza Egresos'!$V:$V,'[1]Balanza Egresos'!$A:$A,$A161))</f>
        <v>#VALUE!</v>
      </c>
      <c r="G161" s="56"/>
      <c r="H161" s="56"/>
      <c r="I161" s="33"/>
      <c r="J161" s="51">
        <f>IF($N161="A",SUMIFS(J162:J$181,$A162:$A$181,LEFT($A161,$O161)&amp;"*",$N162:$N$181,"R"),0)</f>
        <v>0</v>
      </c>
      <c r="K161" s="51">
        <f>IF($N161="A",SUMIFS(K162:K$181,$A162:$A$181,LEFT($A161,$O161)&amp;"*",$N162:$N$181,"R"),0)</f>
        <v>0</v>
      </c>
      <c r="L161" s="51">
        <f>IF($N161="A",SUMIFS(L162:L$181,$A162:$A$181,LEFT($A161,$O161)&amp;"*",$N162:$N$181,"R"),0)</f>
        <v>0</v>
      </c>
      <c r="M161" s="51">
        <f>IF($N161="A",SUMIFS(M162:M$181,$A162:$A$181,LEFT($A161,$O161)&amp;"*",$N162:$N$181,"R"),0)</f>
        <v>0</v>
      </c>
      <c r="N161" s="35" t="str">
        <f t="shared" si="9"/>
        <v>A</v>
      </c>
      <c r="O161" s="35">
        <f t="shared" si="10"/>
        <v>3</v>
      </c>
      <c r="P161" s="36" t="e">
        <f>IF(ABS(#REF!+#REF!+D161+F161)&gt;0,"SI","NO")</f>
        <v>#REF!</v>
      </c>
      <c r="Q161" s="37"/>
      <c r="R161" s="38"/>
      <c r="S161" s="5"/>
      <c r="T161" s="39"/>
      <c r="U161" s="40"/>
      <c r="V161" s="41"/>
      <c r="W161" s="40"/>
      <c r="X161" s="42"/>
      <c r="Y161" s="43"/>
      <c r="Z161" s="33"/>
      <c r="AA161" s="33"/>
      <c r="AB161" s="33"/>
      <c r="AC161" s="33"/>
      <c r="AD161" s="33"/>
      <c r="AE161" s="33"/>
    </row>
    <row r="162" spans="1:31" s="44" customFormat="1" ht="15" hidden="1" x14ac:dyDescent="0.2">
      <c r="A162" s="45" t="s">
        <v>188</v>
      </c>
      <c r="B162" s="45"/>
      <c r="C162" s="55" t="str">
        <f>IFERROR(INDEX('[1]Balanza Egresos'!A:C,MATCH(A162,'[1]Balanza Egresos'!A:A,0),2),"SIN CUENTA")</f>
        <v>SIN CUENTA</v>
      </c>
      <c r="D162" s="31">
        <f>IF($N162="A",SUMIFS(D$181:D207,$A$181:$A207,LEFT($A162,$O162)&amp;"*",$N$181:$N207,"R"),J162+K162+L162+M162)</f>
        <v>0</v>
      </c>
      <c r="E162" s="49"/>
      <c r="F162" s="50" t="e">
        <f>IF($N162="A",SUMIFS(F163:F$181,$A163:$A$181,LEFT($A162,$O162)&amp;"*",$N163:$N$181,"R"),SUMIFS('[1]Balanza Egresos'!$V:$V,'[1]Balanza Egresos'!$A:$A,$A162))</f>
        <v>#VALUE!</v>
      </c>
      <c r="G162" s="56"/>
      <c r="H162" s="56"/>
      <c r="I162" s="33"/>
      <c r="J162" s="51">
        <f>IF($N162="A",SUMIFS(J163:J$181,$A163:$A$181,LEFT($A162,$O162)&amp;"*",$N163:$N$181,"R"),0)</f>
        <v>0</v>
      </c>
      <c r="K162" s="51">
        <f>IF($N162="A",SUMIFS(K163:K$181,$A163:$A$181,LEFT($A162,$O162)&amp;"*",$N163:$N$181,"R"),0)</f>
        <v>0</v>
      </c>
      <c r="L162" s="51">
        <f>IF($N162="A",SUMIFS(L163:L$181,$A163:$A$181,LEFT($A162,$O162)&amp;"*",$N163:$N$181,"R"),0)</f>
        <v>0</v>
      </c>
      <c r="M162" s="51">
        <f>IF($N162="A",SUMIFS(M163:M$181,$A163:$A$181,LEFT($A162,$O162)&amp;"*",$N163:$N$181,"R"),0)</f>
        <v>0</v>
      </c>
      <c r="N162" s="35" t="str">
        <f t="shared" si="9"/>
        <v>R</v>
      </c>
      <c r="O162" s="35">
        <f t="shared" si="10"/>
        <v>4</v>
      </c>
      <c r="P162" s="36" t="e">
        <f>IF(ABS(#REF!+#REF!+D162+F162)&gt;0,"SI","NO")</f>
        <v>#REF!</v>
      </c>
      <c r="Q162" s="37"/>
      <c r="R162" s="38"/>
      <c r="S162" s="5"/>
      <c r="T162" s="39"/>
      <c r="U162" s="40"/>
      <c r="V162" s="41"/>
      <c r="W162" s="40"/>
      <c r="X162" s="42"/>
      <c r="Y162" s="43"/>
      <c r="Z162" s="33"/>
      <c r="AA162" s="33"/>
      <c r="AB162" s="33"/>
      <c r="AC162" s="33"/>
      <c r="AD162" s="33"/>
      <c r="AE162" s="33"/>
    </row>
    <row r="163" spans="1:31" s="44" customFormat="1" ht="15" hidden="1" x14ac:dyDescent="0.2">
      <c r="A163" s="45" t="s">
        <v>189</v>
      </c>
      <c r="B163" s="45"/>
      <c r="C163" s="55" t="str">
        <f>IFERROR(INDEX('[1]Balanza Egresos'!A:C,MATCH(A163,'[1]Balanza Egresos'!A:A,0),2),"SIN CUENTA")</f>
        <v>SIN CUENTA</v>
      </c>
      <c r="D163" s="31">
        <f>IF($N163="A",SUMIFS(D$181:D208,$A$181:$A208,LEFT($A163,$O163)&amp;"*",$N$181:$N208,"R"),J163+K163+L163+M163)</f>
        <v>0</v>
      </c>
      <c r="E163" s="49"/>
      <c r="F163" s="50" t="e">
        <f>IF($N163="A",SUMIFS(F164:F$181,$A164:$A$181,LEFT($A163,$O163)&amp;"*",$N164:$N$181,"R"),SUMIFS('[1]Balanza Egresos'!$V:$V,'[1]Balanza Egresos'!$A:$A,$A163))</f>
        <v>#VALUE!</v>
      </c>
      <c r="G163" s="56"/>
      <c r="H163" s="56"/>
      <c r="I163" s="33"/>
      <c r="J163" s="51">
        <f>IF($N163="A",SUMIFS(J164:J$181,$A164:$A$181,LEFT($A163,$O163)&amp;"*",$N164:$N$181,"R"),0)</f>
        <v>0</v>
      </c>
      <c r="K163" s="51">
        <f>IF($N163="A",SUMIFS(K164:K$181,$A164:$A$181,LEFT($A163,$O163)&amp;"*",$N164:$N$181,"R"),0)</f>
        <v>0</v>
      </c>
      <c r="L163" s="51">
        <f>IF($N163="A",SUMIFS(L164:L$181,$A164:$A$181,LEFT($A163,$O163)&amp;"*",$N164:$N$181,"R"),0)</f>
        <v>0</v>
      </c>
      <c r="M163" s="51">
        <f>IF($N163="A",SUMIFS(M164:M$181,$A164:$A$181,LEFT($A163,$O163)&amp;"*",$N164:$N$181,"R"),0)</f>
        <v>0</v>
      </c>
      <c r="N163" s="35" t="str">
        <f>IF(RIGHT(A163,2)="00","A","R")</f>
        <v>R</v>
      </c>
      <c r="O163" s="35">
        <f>IF(RIGHT(A163,4)="0000",1,IF(RIGHT(A163,3)="000",2,IF(RIGHT(A163,2)="00",3,4)))</f>
        <v>4</v>
      </c>
      <c r="P163" s="36" t="e">
        <f>IF(ABS(#REF!+#REF!+D163+F163)&gt;0,"SI","NO")</f>
        <v>#REF!</v>
      </c>
      <c r="Q163" s="37"/>
      <c r="R163" s="38"/>
      <c r="S163" s="5"/>
      <c r="T163" s="39"/>
      <c r="U163" s="40"/>
      <c r="V163" s="41"/>
      <c r="W163" s="40"/>
      <c r="X163" s="42"/>
      <c r="Y163" s="43"/>
      <c r="Z163" s="33"/>
      <c r="AA163" s="33"/>
      <c r="AB163" s="33"/>
      <c r="AC163" s="33"/>
      <c r="AD163" s="33"/>
      <c r="AE163" s="33"/>
    </row>
    <row r="164" spans="1:31" s="44" customFormat="1" ht="15" hidden="1" x14ac:dyDescent="0.2">
      <c r="A164" s="45" t="s">
        <v>190</v>
      </c>
      <c r="B164" s="45"/>
      <c r="C164" s="55" t="str">
        <f>IFERROR(INDEX('[1]Balanza Egresos'!A:C,MATCH(A164,'[1]Balanza Egresos'!A:A,0),2),"SIN CUENTA")</f>
        <v>SIN CUENTA</v>
      </c>
      <c r="D164" s="31">
        <f>IF($N164="A",SUMIFS(D$181:D209,$A$181:$A209,LEFT($A164,$O164)&amp;"*",$N$181:$N209,"R"),J164+K164+L164+M164)</f>
        <v>0</v>
      </c>
      <c r="E164" s="49"/>
      <c r="F164" s="50" t="e">
        <f>IF($N164="A",SUMIFS(F165:F$181,$A165:$A$181,LEFT($A164,$O164)&amp;"*",$N165:$N$181,"R"),SUMIFS('[1]Balanza Egresos'!$V:$V,'[1]Balanza Egresos'!$A:$A,$A164))</f>
        <v>#VALUE!</v>
      </c>
      <c r="G164" s="56"/>
      <c r="H164" s="56"/>
      <c r="I164" s="33"/>
      <c r="J164" s="51">
        <f>IF($N164="A",SUMIFS(J165:J$181,$A165:$A$181,LEFT($A164,$O164)&amp;"*",$N165:$N$181,"R"),0)</f>
        <v>0</v>
      </c>
      <c r="K164" s="51">
        <f>IF($N164="A",SUMIFS(K165:K$181,$A165:$A$181,LEFT($A164,$O164)&amp;"*",$N165:$N$181,"R"),0)</f>
        <v>0</v>
      </c>
      <c r="L164" s="51">
        <f>IF($N164="A",SUMIFS(L165:L$181,$A165:$A$181,LEFT($A164,$O164)&amp;"*",$N165:$N$181,"R"),0)</f>
        <v>0</v>
      </c>
      <c r="M164" s="51">
        <f>IF($N164="A",SUMIFS(M165:M$181,$A165:$A$181,LEFT($A164,$O164)&amp;"*",$N165:$N$181,"R"),0)</f>
        <v>0</v>
      </c>
      <c r="N164" s="35" t="str">
        <f>IF(RIGHT(A164,2)="00","A","R")</f>
        <v>R</v>
      </c>
      <c r="O164" s="35">
        <f>IF(RIGHT(A164,4)="0000",1,IF(RIGHT(A164,3)="000",2,IF(RIGHT(A164,2)="00",3,4)))</f>
        <v>4</v>
      </c>
      <c r="P164" s="36" t="e">
        <f>IF(ABS(#REF!+#REF!+D164+F164)&gt;0,"SI","NO")</f>
        <v>#REF!</v>
      </c>
      <c r="Q164" s="37"/>
      <c r="R164" s="38"/>
      <c r="S164" s="5"/>
      <c r="T164" s="39"/>
      <c r="U164" s="40"/>
      <c r="V164" s="41"/>
      <c r="W164" s="40"/>
      <c r="X164" s="42"/>
      <c r="Y164" s="43"/>
      <c r="Z164" s="33"/>
      <c r="AA164" s="33"/>
      <c r="AB164" s="33"/>
      <c r="AC164" s="33"/>
      <c r="AD164" s="33"/>
      <c r="AE164" s="33"/>
    </row>
    <row r="165" spans="1:31" s="44" customFormat="1" ht="15" hidden="1" x14ac:dyDescent="0.2">
      <c r="A165" s="45" t="s">
        <v>191</v>
      </c>
      <c r="B165" s="45"/>
      <c r="C165" s="55" t="str">
        <f>IFERROR(INDEX('[1]Balanza Egresos'!A:C,MATCH(A165,'[1]Balanza Egresos'!A:A,0),2),"SIN CUENTA")</f>
        <v>SIN CUENTA</v>
      </c>
      <c r="D165" s="31">
        <f>IF($N165="A",SUMIFS(D$181:D210,$A$181:$A210,LEFT($A165,$O165)&amp;"*",$N$181:$N210,"R"),J165+K165+L165+M165)</f>
        <v>0</v>
      </c>
      <c r="E165" s="49"/>
      <c r="F165" s="50" t="e">
        <f>IF($N165="A",SUMIFS(F166:F$181,$A166:$A$181,LEFT($A165,$O165)&amp;"*",$N166:$N$181,"R"),SUMIFS('[1]Balanza Egresos'!$V:$V,'[1]Balanza Egresos'!$A:$A,$A165))</f>
        <v>#VALUE!</v>
      </c>
      <c r="G165" s="56"/>
      <c r="H165" s="56"/>
      <c r="I165" s="33"/>
      <c r="J165" s="51">
        <f>IF($N165="A",SUMIFS(J166:J$181,$A166:$A$181,LEFT($A165,$O165)&amp;"*",$N166:$N$181,"R"),0)</f>
        <v>0</v>
      </c>
      <c r="K165" s="51">
        <f>IF($N165="A",SUMIFS(K166:K$181,$A166:$A$181,LEFT($A165,$O165)&amp;"*",$N166:$N$181,"R"),0)</f>
        <v>0</v>
      </c>
      <c r="L165" s="51">
        <f>IF($N165="A",SUMIFS(L166:L$181,$A166:$A$181,LEFT($A165,$O165)&amp;"*",$N166:$N$181,"R"),0)</f>
        <v>0</v>
      </c>
      <c r="M165" s="51">
        <f>IF($N165="A",SUMIFS(M166:M$181,$A166:$A$181,LEFT($A165,$O165)&amp;"*",$N166:$N$181,"R"),0)</f>
        <v>0</v>
      </c>
      <c r="N165" s="35" t="str">
        <f>IF(RIGHT(A165,2)="00","A","R")</f>
        <v>R</v>
      </c>
      <c r="O165" s="35">
        <f>IF(RIGHT(A165,4)="0000",1,IF(RIGHT(A165,3)="000",2,IF(RIGHT(A165,2)="00",3,4)))</f>
        <v>4</v>
      </c>
      <c r="P165" s="36" t="e">
        <f>IF(ABS(#REF!+#REF!+D165+F165)&gt;0,"SI","NO")</f>
        <v>#REF!</v>
      </c>
      <c r="Q165" s="37"/>
      <c r="R165" s="38"/>
      <c r="S165" s="5"/>
      <c r="T165" s="39"/>
      <c r="U165" s="40"/>
      <c r="V165" s="41"/>
      <c r="W165" s="40"/>
      <c r="X165" s="42"/>
      <c r="Y165" s="43"/>
      <c r="Z165" s="33"/>
      <c r="AA165" s="33"/>
      <c r="AB165" s="33"/>
      <c r="AC165" s="33"/>
      <c r="AD165" s="33"/>
      <c r="AE165" s="33"/>
    </row>
    <row r="166" spans="1:31" s="44" customFormat="1" ht="15" hidden="1" x14ac:dyDescent="0.2">
      <c r="A166" s="45" t="s">
        <v>192</v>
      </c>
      <c r="B166" s="45"/>
      <c r="C166" s="55" t="str">
        <f>IFERROR(INDEX('[1]Balanza Egresos'!A:C,MATCH(A166,'[1]Balanza Egresos'!A:A,0),2),"SIN CUENTA")</f>
        <v>SIN CUENTA</v>
      </c>
      <c r="D166" s="31">
        <f>IF($N166="A",SUMIFS(D$181:D211,$A$181:$A211,LEFT($A166,$O166)&amp;"*",$N$181:$N211,"R"),J166+K166+L166+M166)</f>
        <v>0</v>
      </c>
      <c r="E166" s="49"/>
      <c r="F166" s="50" t="e">
        <f>IF($N166="A",SUMIFS(F167:F$181,$A167:$A$181,LEFT($A166,$O166)&amp;"*",$N167:$N$181,"R"),SUMIFS('[1]Balanza Egresos'!$V:$V,'[1]Balanza Egresos'!$A:$A,$A166))</f>
        <v>#VALUE!</v>
      </c>
      <c r="G166" s="56"/>
      <c r="H166" s="56"/>
      <c r="I166" s="33"/>
      <c r="J166" s="51">
        <f>IF($N166="A",SUMIFS(J167:J$181,$A167:$A$181,LEFT($A166,$O166)&amp;"*",$N167:$N$181,"R"),0)</f>
        <v>0</v>
      </c>
      <c r="K166" s="51">
        <f>IF($N166="A",SUMIFS(K167:K$181,$A167:$A$181,LEFT($A166,$O166)&amp;"*",$N167:$N$181,"R"),0)</f>
        <v>0</v>
      </c>
      <c r="L166" s="51">
        <f>IF($N166="A",SUMIFS(L167:L$181,$A167:$A$181,LEFT($A166,$O166)&amp;"*",$N167:$N$181,"R"),0)</f>
        <v>0</v>
      </c>
      <c r="M166" s="51">
        <f>IF($N166="A",SUMIFS(M167:M$181,$A167:$A$181,LEFT($A166,$O166)&amp;"*",$N167:$N$181,"R"),0)</f>
        <v>0</v>
      </c>
      <c r="N166" s="35" t="str">
        <f>IF(RIGHT(A166,2)="00","A","R")</f>
        <v>R</v>
      </c>
      <c r="O166" s="35">
        <f>IF(RIGHT(A166,4)="0000",1,IF(RIGHT(A166,3)="000",2,IF(RIGHT(A166,2)="00",3,4)))</f>
        <v>4</v>
      </c>
      <c r="P166" s="36" t="e">
        <f>IF(ABS(#REF!+#REF!+D166+F166)&gt;0,"SI","NO")</f>
        <v>#REF!</v>
      </c>
      <c r="Q166" s="37"/>
      <c r="R166" s="38"/>
      <c r="S166" s="5"/>
      <c r="T166" s="39"/>
      <c r="U166" s="40"/>
      <c r="V166" s="41"/>
      <c r="W166" s="40"/>
      <c r="X166" s="42"/>
      <c r="Y166" s="43"/>
      <c r="Z166" s="33"/>
      <c r="AA166" s="33"/>
      <c r="AB166" s="33"/>
      <c r="AC166" s="33"/>
      <c r="AD166" s="33"/>
      <c r="AE166" s="33"/>
    </row>
    <row r="167" spans="1:31" s="44" customFormat="1" ht="15" hidden="1" x14ac:dyDescent="0.2">
      <c r="A167" s="45" t="s">
        <v>193</v>
      </c>
      <c r="B167" s="45"/>
      <c r="C167" s="55" t="str">
        <f>IFERROR(INDEX('[1]Balanza Egresos'!A:C,MATCH(A167,'[1]Balanza Egresos'!A:A,0),2),"SIN CUENTA")</f>
        <v>SIN CUENTA</v>
      </c>
      <c r="D167" s="31">
        <f>IF($N167="A",SUMIFS(D$181:D208,$A$181:$A208,LEFT($A167,$O167)&amp;"*",$N$181:$N208,"R"),J167+K167+L167+M167)</f>
        <v>0</v>
      </c>
      <c r="E167" s="49"/>
      <c r="F167" s="50" t="e">
        <f>IF($N167="A",SUMIFS(F168:F$181,$A168:$A$181,LEFT($A167,$O167)&amp;"*",$N168:$N$181,"R"),SUMIFS('[1]Balanza Egresos'!$V:$V,'[1]Balanza Egresos'!$A:$A,$A167))</f>
        <v>#VALUE!</v>
      </c>
      <c r="G167" s="56"/>
      <c r="H167" s="56"/>
      <c r="I167" s="33"/>
      <c r="J167" s="51">
        <f>IF($N167="A",SUMIFS(J168:J$181,$A168:$A$181,LEFT($A167,$O167)&amp;"*",$N168:$N$181,"R"),0)</f>
        <v>0</v>
      </c>
      <c r="K167" s="51">
        <f>IF($N167="A",SUMIFS(K168:K$181,$A168:$A$181,LEFT($A167,$O167)&amp;"*",$N168:$N$181,"R"),0)</f>
        <v>0</v>
      </c>
      <c r="L167" s="51">
        <f>IF($N167="A",SUMIFS(L168:L$181,$A168:$A$181,LEFT($A167,$O167)&amp;"*",$N168:$N$181,"R"),0)</f>
        <v>0</v>
      </c>
      <c r="M167" s="51">
        <f>IF($N167="A",SUMIFS(M168:M$181,$A168:$A$181,LEFT($A167,$O167)&amp;"*",$N168:$N$181,"R"),0)</f>
        <v>0</v>
      </c>
      <c r="N167" s="35" t="str">
        <f t="shared" si="9"/>
        <v>A</v>
      </c>
      <c r="O167" s="35">
        <f t="shared" si="10"/>
        <v>3</v>
      </c>
      <c r="P167" s="36" t="e">
        <f>IF(ABS(#REF!+#REF!+D167+F167)&gt;0,"SI","NO")</f>
        <v>#REF!</v>
      </c>
      <c r="Q167" s="37"/>
      <c r="R167" s="38"/>
      <c r="S167" s="5"/>
      <c r="T167" s="39"/>
      <c r="U167" s="40"/>
      <c r="V167" s="41"/>
      <c r="W167" s="40"/>
      <c r="X167" s="42"/>
      <c r="Y167" s="43"/>
      <c r="Z167" s="33"/>
      <c r="AA167" s="33"/>
      <c r="AB167" s="33"/>
      <c r="AC167" s="33"/>
      <c r="AD167" s="33"/>
      <c r="AE167" s="33"/>
    </row>
    <row r="168" spans="1:31" s="44" customFormat="1" ht="15" hidden="1" x14ac:dyDescent="0.2">
      <c r="A168" s="45" t="s">
        <v>194</v>
      </c>
      <c r="B168" s="45"/>
      <c r="C168" s="55" t="str">
        <f>IFERROR(INDEX('[1]Balanza Egresos'!A:C,MATCH(A168,'[1]Balanza Egresos'!A:A,0),2),"SIN CUENTA")</f>
        <v>SIN CUENTA</v>
      </c>
      <c r="D168" s="31">
        <f>IF($N168="A",SUMIFS(D$181:D209,$A$181:$A209,LEFT($A168,$O168)&amp;"*",$N$181:$N209,"R"),J168+K168+L168+M168)</f>
        <v>0</v>
      </c>
      <c r="E168" s="49"/>
      <c r="F168" s="50" t="e">
        <f>IF($N168="A",SUMIFS(F169:F$181,$A169:$A$181,LEFT($A168,$O168)&amp;"*",$N169:$N$181,"R"),SUMIFS('[1]Balanza Egresos'!$V:$V,'[1]Balanza Egresos'!$A:$A,$A168))</f>
        <v>#VALUE!</v>
      </c>
      <c r="G168" s="56"/>
      <c r="H168" s="56"/>
      <c r="I168" s="33"/>
      <c r="J168" s="51">
        <f>IF($N168="A",SUMIFS(J169:J$181,$A169:$A$181,LEFT($A168,$O168)&amp;"*",$N169:$N$181,"R"),0)</f>
        <v>0</v>
      </c>
      <c r="K168" s="51">
        <f>IF($N168="A",SUMIFS(K169:K$181,$A169:$A$181,LEFT($A168,$O168)&amp;"*",$N169:$N$181,"R"),0)</f>
        <v>0</v>
      </c>
      <c r="L168" s="51">
        <f>IF($N168="A",SUMIFS(L169:L$181,$A169:$A$181,LEFT($A168,$O168)&amp;"*",$N169:$N$181,"R"),0)</f>
        <v>0</v>
      </c>
      <c r="M168" s="51">
        <f>IF($N168="A",SUMIFS(M169:M$181,$A169:$A$181,LEFT($A168,$O168)&amp;"*",$N169:$N$181,"R"),0)</f>
        <v>0</v>
      </c>
      <c r="N168" s="35" t="str">
        <f t="shared" si="9"/>
        <v>R</v>
      </c>
      <c r="O168" s="35">
        <f t="shared" si="10"/>
        <v>4</v>
      </c>
      <c r="P168" s="36" t="e">
        <f>IF(ABS(#REF!+#REF!+D168+F168)&gt;0,"SI","NO")</f>
        <v>#REF!</v>
      </c>
      <c r="Q168" s="37"/>
      <c r="R168" s="38"/>
      <c r="S168" s="5"/>
      <c r="T168" s="39"/>
      <c r="U168" s="40"/>
      <c r="V168" s="41"/>
      <c r="W168" s="40"/>
      <c r="X168" s="42"/>
      <c r="Y168" s="43"/>
      <c r="Z168" s="33"/>
      <c r="AA168" s="33"/>
      <c r="AB168" s="33"/>
      <c r="AC168" s="33"/>
      <c r="AD168" s="33"/>
      <c r="AE168" s="33"/>
    </row>
    <row r="169" spans="1:31" s="44" customFormat="1" ht="15" hidden="1" x14ac:dyDescent="0.2">
      <c r="A169" s="45" t="s">
        <v>195</v>
      </c>
      <c r="B169" s="45"/>
      <c r="C169" s="55" t="str">
        <f>IFERROR(INDEX('[1]Balanza Egresos'!A:C,MATCH(A169,'[1]Balanza Egresos'!A:A,0),2),"SIN CUENTA")</f>
        <v>SIN CUENTA</v>
      </c>
      <c r="D169" s="31">
        <f>IF($N169="A",SUMIFS(D$181:D210,$A$181:$A210,LEFT($A169,$O169)&amp;"*",$N$181:$N210,"R"),J169+K169+L169+M169)</f>
        <v>0</v>
      </c>
      <c r="E169" s="49"/>
      <c r="F169" s="50" t="e">
        <f>IF($N169="A",SUMIFS(F170:F$181,$A170:$A$181,LEFT($A169,$O169)&amp;"*",$N170:$N$181,"R"),SUMIFS('[1]Balanza Egresos'!$V:$V,'[1]Balanza Egresos'!$A:$A,$A169))</f>
        <v>#VALUE!</v>
      </c>
      <c r="G169" s="56"/>
      <c r="H169" s="56"/>
      <c r="I169" s="33"/>
      <c r="J169" s="51">
        <f>IF($N169="A",SUMIFS(J170:J$181,$A170:$A$181,LEFT($A169,$O169)&amp;"*",$N170:$N$181,"R"),0)</f>
        <v>0</v>
      </c>
      <c r="K169" s="51">
        <f>IF($N169="A",SUMIFS(K170:K$181,$A170:$A$181,LEFT($A169,$O169)&amp;"*",$N170:$N$181,"R"),0)</f>
        <v>0</v>
      </c>
      <c r="L169" s="51">
        <f>IF($N169="A",SUMIFS(L170:L$181,$A170:$A$181,LEFT($A169,$O169)&amp;"*",$N170:$N$181,"R"),0)</f>
        <v>0</v>
      </c>
      <c r="M169" s="51">
        <f>IF($N169="A",SUMIFS(M170:M$181,$A170:$A$181,LEFT($A169,$O169)&amp;"*",$N170:$N$181,"R"),0)</f>
        <v>0</v>
      </c>
      <c r="N169" s="35" t="str">
        <f t="shared" si="9"/>
        <v>A</v>
      </c>
      <c r="O169" s="35">
        <f t="shared" si="10"/>
        <v>3</v>
      </c>
      <c r="P169" s="36" t="e">
        <f>IF(ABS(#REF!+#REF!+D169+F169)&gt;0,"SI","NO")</f>
        <v>#REF!</v>
      </c>
      <c r="Q169" s="37"/>
      <c r="R169" s="38"/>
      <c r="S169" s="5"/>
      <c r="T169" s="39"/>
      <c r="U169" s="40"/>
      <c r="V169" s="41"/>
      <c r="W169" s="40"/>
      <c r="X169" s="42"/>
      <c r="Y169" s="43"/>
      <c r="Z169" s="33"/>
      <c r="AA169" s="33"/>
      <c r="AB169" s="33"/>
      <c r="AC169" s="33"/>
      <c r="AD169" s="33"/>
      <c r="AE169" s="33"/>
    </row>
    <row r="170" spans="1:31" s="44" customFormat="1" ht="15" hidden="1" x14ac:dyDescent="0.2">
      <c r="A170" s="45" t="s">
        <v>196</v>
      </c>
      <c r="B170" s="45"/>
      <c r="C170" s="55" t="str">
        <f>IFERROR(INDEX('[1]Balanza Egresos'!A:C,MATCH(A170,'[1]Balanza Egresos'!A:A,0),2),"SIN CUENTA")</f>
        <v>SIN CUENTA</v>
      </c>
      <c r="D170" s="31">
        <f>IF($N170="A",SUMIFS(D$181:D211,$A$181:$A211,LEFT($A170,$O170)&amp;"*",$N$181:$N211,"R"),J170+K170+L170+M170)</f>
        <v>0</v>
      </c>
      <c r="E170" s="49"/>
      <c r="F170" s="50" t="e">
        <f>IF($N170="A",SUMIFS(F171:F$181,$A171:$A$181,LEFT($A170,$O170)&amp;"*",$N171:$N$181,"R"),SUMIFS('[1]Balanza Egresos'!$V:$V,'[1]Balanza Egresos'!$A:$A,$A170))</f>
        <v>#VALUE!</v>
      </c>
      <c r="G170" s="56"/>
      <c r="H170" s="56"/>
      <c r="I170" s="33"/>
      <c r="J170" s="51">
        <f>IF($N170="A",SUMIFS(J171:J$181,$A171:$A$181,LEFT($A170,$O170)&amp;"*",$N171:$N$181,"R"),0)</f>
        <v>0</v>
      </c>
      <c r="K170" s="51">
        <f>IF($N170="A",SUMIFS(K171:K$181,$A171:$A$181,LEFT($A170,$O170)&amp;"*",$N171:$N$181,"R"),0)</f>
        <v>0</v>
      </c>
      <c r="L170" s="51">
        <f>IF($N170="A",SUMIFS(L171:L$181,$A171:$A$181,LEFT($A170,$O170)&amp;"*",$N171:$N$181,"R"),0)</f>
        <v>0</v>
      </c>
      <c r="M170" s="51">
        <f>IF($N170="A",SUMIFS(M171:M$181,$A171:$A$181,LEFT($A170,$O170)&amp;"*",$N171:$N$181,"R"),0)</f>
        <v>0</v>
      </c>
      <c r="N170" s="35" t="str">
        <f t="shared" si="9"/>
        <v>R</v>
      </c>
      <c r="O170" s="35">
        <f t="shared" si="10"/>
        <v>4</v>
      </c>
      <c r="P170" s="36" t="e">
        <f>IF(ABS(#REF!+#REF!+D170+F170)&gt;0,"SI","NO")</f>
        <v>#REF!</v>
      </c>
      <c r="Q170" s="37"/>
      <c r="R170" s="38"/>
      <c r="S170" s="5"/>
      <c r="T170" s="39"/>
      <c r="U170" s="40"/>
      <c r="V170" s="41"/>
      <c r="W170" s="40"/>
      <c r="X170" s="42"/>
      <c r="Y170" s="43"/>
      <c r="Z170" s="33"/>
      <c r="AA170" s="33"/>
      <c r="AB170" s="33"/>
      <c r="AC170" s="33"/>
      <c r="AD170" s="33"/>
      <c r="AE170" s="33"/>
    </row>
    <row r="171" spans="1:31" s="44" customFormat="1" ht="15" hidden="1" x14ac:dyDescent="0.2">
      <c r="A171" s="45" t="s">
        <v>197</v>
      </c>
      <c r="B171" s="45"/>
      <c r="C171" s="55" t="str">
        <f>IFERROR(INDEX('[1]Balanza Egresos'!A:C,MATCH(A171,'[1]Balanza Egresos'!A:A,0),2),"SIN CUENTA")</f>
        <v>SIN CUENTA</v>
      </c>
      <c r="D171" s="31">
        <f>IF($N171="A",SUMIFS(D$181:D212,$A$181:$A212,LEFT($A171,$O171)&amp;"*",$N$181:$N212,"R"),J171+K171+L171+M171)</f>
        <v>0</v>
      </c>
      <c r="E171" s="49"/>
      <c r="F171" s="50" t="e">
        <f>IF($N171="A",SUMIFS(F172:F$181,$A172:$A$181,LEFT($A171,$O171)&amp;"*",$N172:$N$181,"R"),SUMIFS('[1]Balanza Egresos'!$V:$V,'[1]Balanza Egresos'!$A:$A,$A171))</f>
        <v>#VALUE!</v>
      </c>
      <c r="G171" s="56"/>
      <c r="H171" s="56"/>
      <c r="I171" s="33"/>
      <c r="J171" s="51">
        <f>IF($N171="A",SUMIFS(J172:J$181,$A172:$A$181,LEFT($A171,$O171)&amp;"*",$N172:$N$181,"R"),0)</f>
        <v>0</v>
      </c>
      <c r="K171" s="51">
        <f>IF($N171="A",SUMIFS(K172:K$181,$A172:$A$181,LEFT($A171,$O171)&amp;"*",$N172:$N$181,"R"),0)</f>
        <v>0</v>
      </c>
      <c r="L171" s="51">
        <f>IF($N171="A",SUMIFS(L172:L$181,$A172:$A$181,LEFT($A171,$O171)&amp;"*",$N172:$N$181,"R"),0)</f>
        <v>0</v>
      </c>
      <c r="M171" s="51">
        <f>IF($N171="A",SUMIFS(M172:M$181,$A172:$A$181,LEFT($A171,$O171)&amp;"*",$N172:$N$181,"R"),0)</f>
        <v>0</v>
      </c>
      <c r="N171" s="35" t="str">
        <f t="shared" si="9"/>
        <v>A</v>
      </c>
      <c r="O171" s="35">
        <f t="shared" si="10"/>
        <v>3</v>
      </c>
      <c r="P171" s="36" t="e">
        <f>IF(ABS(#REF!+#REF!+D171+F171)&gt;0,"SI","NO")</f>
        <v>#REF!</v>
      </c>
      <c r="Q171" s="37"/>
      <c r="R171" s="38"/>
      <c r="S171" s="5"/>
      <c r="T171" s="39"/>
      <c r="U171" s="40"/>
      <c r="V171" s="41"/>
      <c r="W171" s="40"/>
      <c r="X171" s="42"/>
      <c r="Y171" s="43"/>
      <c r="Z171" s="33"/>
      <c r="AA171" s="33"/>
      <c r="AB171" s="33"/>
      <c r="AC171" s="33"/>
      <c r="AD171" s="33"/>
      <c r="AE171" s="33"/>
    </row>
    <row r="172" spans="1:31" s="44" customFormat="1" ht="15" hidden="1" x14ac:dyDescent="0.2">
      <c r="A172" s="45" t="s">
        <v>198</v>
      </c>
      <c r="B172" s="45"/>
      <c r="C172" s="55" t="str">
        <f>IFERROR(INDEX('[1]Balanza Egresos'!A:C,MATCH(A172,'[1]Balanza Egresos'!A:A,0),2),"SIN CUENTA")</f>
        <v>SIN CUENTA</v>
      </c>
      <c r="D172" s="31">
        <f>IF($N172="A",SUMIFS(D$181:D213,$A$181:$A213,LEFT($A172,$O172)&amp;"*",$N$181:$N213,"R"),J172+K172+L172+M172)</f>
        <v>0</v>
      </c>
      <c r="E172" s="49"/>
      <c r="F172" s="50" t="e">
        <f>IF($N172="A",SUMIFS(F173:F$181,$A173:$A$181,LEFT($A172,$O172)&amp;"*",$N173:$N$181,"R"),SUMIFS('[1]Balanza Egresos'!$V:$V,'[1]Balanza Egresos'!$A:$A,$A172))</f>
        <v>#VALUE!</v>
      </c>
      <c r="G172" s="56"/>
      <c r="H172" s="56"/>
      <c r="I172" s="33"/>
      <c r="J172" s="51">
        <f>IF($N172="A",SUMIFS(J173:J$181,$A173:$A$181,LEFT($A172,$O172)&amp;"*",$N173:$N$181,"R"),0)</f>
        <v>0</v>
      </c>
      <c r="K172" s="51">
        <f>IF($N172="A",SUMIFS(K173:K$181,$A173:$A$181,LEFT($A172,$O172)&amp;"*",$N173:$N$181,"R"),0)</f>
        <v>0</v>
      </c>
      <c r="L172" s="51">
        <f>IF($N172="A",SUMIFS(L173:L$181,$A173:$A$181,LEFT($A172,$O172)&amp;"*",$N173:$N$181,"R"),0)</f>
        <v>0</v>
      </c>
      <c r="M172" s="51">
        <f>IF($N172="A",SUMIFS(M173:M$181,$A173:$A$181,LEFT($A172,$O172)&amp;"*",$N173:$N$181,"R"),0)</f>
        <v>0</v>
      </c>
      <c r="N172" s="35" t="str">
        <f t="shared" si="9"/>
        <v>R</v>
      </c>
      <c r="O172" s="35">
        <f t="shared" si="10"/>
        <v>4</v>
      </c>
      <c r="P172" s="36" t="e">
        <f>IF(ABS(#REF!+#REF!+D172+F172)&gt;0,"SI","NO")</f>
        <v>#REF!</v>
      </c>
      <c r="Q172" s="37"/>
      <c r="R172" s="38"/>
      <c r="S172" s="5"/>
      <c r="T172" s="39"/>
      <c r="U172" s="40"/>
      <c r="V172" s="41"/>
      <c r="W172" s="40"/>
      <c r="X172" s="42"/>
      <c r="Y172" s="43"/>
      <c r="Z172" s="33"/>
      <c r="AA172" s="33"/>
      <c r="AB172" s="33"/>
      <c r="AC172" s="33"/>
      <c r="AD172" s="33"/>
      <c r="AE172" s="33"/>
    </row>
    <row r="173" spans="1:31" s="44" customFormat="1" ht="15" hidden="1" x14ac:dyDescent="0.2">
      <c r="A173" s="45" t="s">
        <v>199</v>
      </c>
      <c r="B173" s="45"/>
      <c r="C173" s="55" t="str">
        <f>IFERROR(INDEX('[1]Balanza Egresos'!A:C,MATCH(A173,'[1]Balanza Egresos'!A:A,0),2),"SIN CUENTA")</f>
        <v>SIN CUENTA</v>
      </c>
      <c r="D173" s="31">
        <f>IF($N173="A",SUMIFS(D$181:D214,$A$181:$A214,LEFT($A173,$O173)&amp;"*",$N$181:$N214,"R"),J173+K173+L173+M173)</f>
        <v>0</v>
      </c>
      <c r="E173" s="49"/>
      <c r="F173" s="50" t="e">
        <f>IF($N173="A",SUMIFS(F174:F$181,$A174:$A$181,LEFT($A173,$O173)&amp;"*",$N174:$N$181,"R"),SUMIFS('[1]Balanza Egresos'!$V:$V,'[1]Balanza Egresos'!$A:$A,$A173))</f>
        <v>#VALUE!</v>
      </c>
      <c r="G173" s="56"/>
      <c r="H173" s="56"/>
      <c r="I173" s="33"/>
      <c r="J173" s="51">
        <f>IF($N173="A",SUMIFS(J174:J$181,$A174:$A$181,LEFT($A173,$O173)&amp;"*",$N174:$N$181,"R"),0)</f>
        <v>0</v>
      </c>
      <c r="K173" s="51">
        <f>IF($N173="A",SUMIFS(K174:K$181,$A174:$A$181,LEFT($A173,$O173)&amp;"*",$N174:$N$181,"R"),0)</f>
        <v>0</v>
      </c>
      <c r="L173" s="51">
        <f>IF($N173="A",SUMIFS(L174:L$181,$A174:$A$181,LEFT($A173,$O173)&amp;"*",$N174:$N$181,"R"),0)</f>
        <v>0</v>
      </c>
      <c r="M173" s="51">
        <f>IF($N173="A",SUMIFS(M174:M$181,$A174:$A$181,LEFT($A173,$O173)&amp;"*",$N174:$N$181,"R"),0)</f>
        <v>0</v>
      </c>
      <c r="N173" s="35" t="str">
        <f t="shared" si="9"/>
        <v>A</v>
      </c>
      <c r="O173" s="35">
        <f t="shared" si="10"/>
        <v>3</v>
      </c>
      <c r="P173" s="36" t="e">
        <f>IF(ABS(#REF!+#REF!+D173+F173)&gt;0,"SI","NO")</f>
        <v>#REF!</v>
      </c>
      <c r="Q173" s="37"/>
      <c r="R173" s="38"/>
      <c r="S173" s="5"/>
      <c r="T173" s="39"/>
      <c r="U173" s="40"/>
      <c r="V173" s="41"/>
      <c r="W173" s="40"/>
      <c r="X173" s="42"/>
      <c r="Y173" s="43"/>
      <c r="Z173" s="33"/>
      <c r="AA173" s="33"/>
      <c r="AB173" s="33"/>
      <c r="AC173" s="33"/>
      <c r="AD173" s="33"/>
      <c r="AE173" s="33"/>
    </row>
    <row r="174" spans="1:31" s="44" customFormat="1" ht="15" hidden="1" x14ac:dyDescent="0.2">
      <c r="A174" s="45" t="s">
        <v>200</v>
      </c>
      <c r="B174" s="45"/>
      <c r="C174" s="55" t="str">
        <f>IFERROR(INDEX('[1]Balanza Egresos'!A:C,MATCH(A174,'[1]Balanza Egresos'!A:A,0),2),"SIN CUENTA")</f>
        <v>SIN CUENTA</v>
      </c>
      <c r="D174" s="31">
        <f>IF($N174="A",SUMIFS(D$181:D215,$A$181:$A215,LEFT($A174,$O174)&amp;"*",$N$181:$N215,"R"),J174+K174+L174+M174)</f>
        <v>0</v>
      </c>
      <c r="E174" s="49"/>
      <c r="F174" s="50" t="e">
        <f>IF($N174="A",SUMIFS(F175:F$181,$A175:$A$181,LEFT($A174,$O174)&amp;"*",$N175:$N$181,"R"),SUMIFS('[1]Balanza Egresos'!$V:$V,'[1]Balanza Egresos'!$A:$A,$A174))</f>
        <v>#VALUE!</v>
      </c>
      <c r="G174" s="56"/>
      <c r="H174" s="56"/>
      <c r="I174" s="33"/>
      <c r="J174" s="51">
        <f>IF($N174="A",SUMIFS(J175:J$181,$A175:$A$181,LEFT($A174,$O174)&amp;"*",$N175:$N$181,"R"),0)</f>
        <v>0</v>
      </c>
      <c r="K174" s="51">
        <f>IF($N174="A",SUMIFS(K175:K$181,$A175:$A$181,LEFT($A174,$O174)&amp;"*",$N175:$N$181,"R"),0)</f>
        <v>0</v>
      </c>
      <c r="L174" s="51">
        <f>IF($N174="A",SUMIFS(L175:L$181,$A175:$A$181,LEFT($A174,$O174)&amp;"*",$N175:$N$181,"R"),0)</f>
        <v>0</v>
      </c>
      <c r="M174" s="51">
        <f>IF($N174="A",SUMIFS(M175:M$181,$A175:$A$181,LEFT($A174,$O174)&amp;"*",$N175:$N$181,"R"),0)</f>
        <v>0</v>
      </c>
      <c r="N174" s="35" t="str">
        <f t="shared" si="9"/>
        <v>R</v>
      </c>
      <c r="O174" s="35">
        <f t="shared" si="10"/>
        <v>4</v>
      </c>
      <c r="P174" s="36" t="e">
        <f>IF(ABS(#REF!+#REF!+D174+F174)&gt;0,"SI","NO")</f>
        <v>#REF!</v>
      </c>
      <c r="Q174" s="37"/>
      <c r="R174" s="38"/>
      <c r="S174" s="5"/>
      <c r="T174" s="39"/>
      <c r="U174" s="40"/>
      <c r="V174" s="41"/>
      <c r="W174" s="40"/>
      <c r="X174" s="42"/>
      <c r="Y174" s="43"/>
      <c r="Z174" s="33"/>
      <c r="AA174" s="33"/>
      <c r="AB174" s="33"/>
      <c r="AC174" s="33"/>
      <c r="AD174" s="33"/>
      <c r="AE174" s="33"/>
    </row>
    <row r="175" spans="1:31" s="44" customFormat="1" ht="15" hidden="1" x14ac:dyDescent="0.2">
      <c r="A175" s="45" t="s">
        <v>201</v>
      </c>
      <c r="B175" s="45"/>
      <c r="C175" s="55" t="str">
        <f>IFERROR(INDEX('[1]Balanza Egresos'!A:C,MATCH(A175,'[1]Balanza Egresos'!A:A,0),2),"SIN CUENTA")</f>
        <v>SIN CUENTA</v>
      </c>
      <c r="D175" s="31">
        <f>IF($N175="A",SUMIFS(D$181:D216,$A$181:$A216,LEFT($A175,$O175)&amp;"*",$N$181:$N216,"R"),J175+K175+L175+M175)</f>
        <v>0</v>
      </c>
      <c r="E175" s="49"/>
      <c r="F175" s="50" t="e">
        <f>IF($N175="A",SUMIFS(F176:F$181,$A176:$A$181,LEFT($A175,$O175)&amp;"*",$N176:$N$181,"R"),SUMIFS('[1]Balanza Egresos'!$V:$V,'[1]Balanza Egresos'!$A:$A,$A175))</f>
        <v>#VALUE!</v>
      </c>
      <c r="G175" s="56"/>
      <c r="H175" s="56"/>
      <c r="I175" s="33"/>
      <c r="J175" s="51">
        <f>IF($N175="A",SUMIFS(J176:J$181,$A176:$A$181,LEFT($A175,$O175)&amp;"*",$N176:$N$181,"R"),0)</f>
        <v>0</v>
      </c>
      <c r="K175" s="51">
        <f>IF($N175="A",SUMIFS(K176:K$181,$A176:$A$181,LEFT($A175,$O175)&amp;"*",$N176:$N$181,"R"),0)</f>
        <v>0</v>
      </c>
      <c r="L175" s="51">
        <f>IF($N175="A",SUMIFS(L176:L$181,$A176:$A$181,LEFT($A175,$O175)&amp;"*",$N176:$N$181,"R"),0)</f>
        <v>0</v>
      </c>
      <c r="M175" s="51">
        <f>IF($N175="A",SUMIFS(M176:M$181,$A176:$A$181,LEFT($A175,$O175)&amp;"*",$N176:$N$181,"R"),0)</f>
        <v>0</v>
      </c>
      <c r="N175" s="35" t="str">
        <f t="shared" si="9"/>
        <v>A</v>
      </c>
      <c r="O175" s="35">
        <f t="shared" si="10"/>
        <v>3</v>
      </c>
      <c r="P175" s="36" t="e">
        <f>IF(ABS(#REF!+#REF!+D175+F175)&gt;0,"SI","NO")</f>
        <v>#REF!</v>
      </c>
      <c r="Q175" s="37"/>
      <c r="R175" s="38"/>
      <c r="S175" s="5"/>
      <c r="T175" s="39"/>
      <c r="U175" s="40"/>
      <c r="V175" s="41"/>
      <c r="W175" s="40"/>
      <c r="X175" s="42"/>
      <c r="Y175" s="43"/>
      <c r="Z175" s="33"/>
      <c r="AA175" s="33"/>
      <c r="AB175" s="33"/>
      <c r="AC175" s="33"/>
      <c r="AD175" s="33"/>
      <c r="AE175" s="33"/>
    </row>
    <row r="176" spans="1:31" s="44" customFormat="1" ht="15" hidden="1" x14ac:dyDescent="0.2">
      <c r="A176" s="45" t="s">
        <v>202</v>
      </c>
      <c r="B176" s="45"/>
      <c r="C176" s="55" t="str">
        <f>IFERROR(INDEX('[1]Balanza Egresos'!A:C,MATCH(A176,'[1]Balanza Egresos'!A:A,0),2),"SIN CUENTA")</f>
        <v>SIN CUENTA</v>
      </c>
      <c r="D176" s="31">
        <f>IF($N176="A",SUMIFS(D$181:D217,$A$181:$A217,LEFT($A176,$O176)&amp;"*",$N$181:$N217,"R"),J176+K176+L176+M176)</f>
        <v>0</v>
      </c>
      <c r="E176" s="49"/>
      <c r="F176" s="50" t="e">
        <f>IF($N176="A",SUMIFS(F177:F$181,$A177:$A$181,LEFT($A176,$O176)&amp;"*",$N177:$N$181,"R"),SUMIFS('[1]Balanza Egresos'!$V:$V,'[1]Balanza Egresos'!$A:$A,$A176))</f>
        <v>#VALUE!</v>
      </c>
      <c r="G176" s="56"/>
      <c r="H176" s="56"/>
      <c r="I176" s="33"/>
      <c r="J176" s="51">
        <f>IF($N176="A",SUMIFS(J177:J$181,$A177:$A$181,LEFT($A176,$O176)&amp;"*",$N177:$N$181,"R"),0)</f>
        <v>0</v>
      </c>
      <c r="K176" s="51">
        <f>IF($N176="A",SUMIFS(K177:K$181,$A177:$A$181,LEFT($A176,$O176)&amp;"*",$N177:$N$181,"R"),0)</f>
        <v>0</v>
      </c>
      <c r="L176" s="51">
        <f>IF($N176="A",SUMIFS(L177:L$181,$A177:$A$181,LEFT($A176,$O176)&amp;"*",$N177:$N$181,"R"),0)</f>
        <v>0</v>
      </c>
      <c r="M176" s="51">
        <f>IF($N176="A",SUMIFS(M177:M$181,$A177:$A$181,LEFT($A176,$O176)&amp;"*",$N177:$N$181,"R"),0)</f>
        <v>0</v>
      </c>
      <c r="N176" s="35" t="str">
        <f t="shared" si="9"/>
        <v>R</v>
      </c>
      <c r="O176" s="35">
        <f t="shared" si="10"/>
        <v>4</v>
      </c>
      <c r="P176" s="36" t="e">
        <f>IF(ABS(#REF!+#REF!+D176+F176)&gt;0,"SI","NO")</f>
        <v>#REF!</v>
      </c>
      <c r="Q176" s="37"/>
      <c r="R176" s="38"/>
      <c r="S176" s="5"/>
      <c r="T176" s="39"/>
      <c r="U176" s="40"/>
      <c r="V176" s="41"/>
      <c r="W176" s="40"/>
      <c r="X176" s="42"/>
      <c r="Y176" s="43"/>
      <c r="Z176" s="33"/>
      <c r="AA176" s="33"/>
      <c r="AB176" s="33"/>
      <c r="AC176" s="33"/>
      <c r="AD176" s="33"/>
      <c r="AE176" s="33"/>
    </row>
    <row r="177" spans="1:31" s="44" customFormat="1" ht="15" hidden="1" x14ac:dyDescent="0.2">
      <c r="A177" s="45" t="s">
        <v>203</v>
      </c>
      <c r="B177" s="45"/>
      <c r="C177" s="55" t="str">
        <f>IFERROR(INDEX('[1]Balanza Egresos'!A:C,MATCH(A177,'[1]Balanza Egresos'!A:A,0),2),"SIN CUENTA")</f>
        <v>SIN CUENTA</v>
      </c>
      <c r="D177" s="31">
        <f>IF($N177="A",SUMIFS(D$181:D218,$A$181:$A218,LEFT($A177,$O177)&amp;"*",$N$181:$N218,"R"),J177+K177+L177+M177)</f>
        <v>0</v>
      </c>
      <c r="E177" s="49"/>
      <c r="F177" s="50" t="e">
        <f>IF($N177="A",SUMIFS(F178:F$181,$A178:$A$181,LEFT($A177,$O177)&amp;"*",$N178:$N$181,"R"),SUMIFS('[1]Balanza Egresos'!$V:$V,'[1]Balanza Egresos'!$A:$A,$A177))</f>
        <v>#VALUE!</v>
      </c>
      <c r="G177" s="56"/>
      <c r="H177" s="56"/>
      <c r="I177" s="33"/>
      <c r="J177" s="51">
        <f>IF($N177="A",SUMIFS(J178:J$181,$A178:$A$181,LEFT($A177,$O177)&amp;"*",$N178:$N$181,"R"),0)</f>
        <v>0</v>
      </c>
      <c r="K177" s="51">
        <f>IF($N177="A",SUMIFS(K178:K$181,$A178:$A$181,LEFT($A177,$O177)&amp;"*",$N178:$N$181,"R"),0)</f>
        <v>0</v>
      </c>
      <c r="L177" s="51">
        <f>IF($N177="A",SUMIFS(L178:L$181,$A178:$A$181,LEFT($A177,$O177)&amp;"*",$N178:$N$181,"R"),0)</f>
        <v>0</v>
      </c>
      <c r="M177" s="51">
        <f>IF($N177="A",SUMIFS(M178:M$181,$A178:$A$181,LEFT($A177,$O177)&amp;"*",$N178:$N$181,"R"),0)</f>
        <v>0</v>
      </c>
      <c r="N177" s="35" t="str">
        <f t="shared" si="9"/>
        <v>A</v>
      </c>
      <c r="O177" s="35">
        <f t="shared" si="10"/>
        <v>2</v>
      </c>
      <c r="P177" s="36" t="e">
        <f>IF(ABS(#REF!+#REF!+D177+F177)&gt;0,"SI","NO")</f>
        <v>#REF!</v>
      </c>
      <c r="Q177" s="37"/>
      <c r="R177" s="38"/>
      <c r="S177" s="5"/>
      <c r="T177" s="39"/>
      <c r="U177" s="40"/>
      <c r="V177" s="41"/>
      <c r="W177" s="40"/>
      <c r="X177" s="42"/>
      <c r="Y177" s="43"/>
      <c r="Z177" s="33"/>
      <c r="AA177" s="33"/>
      <c r="AB177" s="33"/>
      <c r="AC177" s="33"/>
      <c r="AD177" s="33"/>
      <c r="AE177" s="33"/>
    </row>
    <row r="178" spans="1:31" s="44" customFormat="1" ht="15" hidden="1" x14ac:dyDescent="0.2">
      <c r="A178" s="45" t="s">
        <v>204</v>
      </c>
      <c r="B178" s="45"/>
      <c r="C178" s="55" t="str">
        <f>IFERROR(INDEX('[1]Balanza Egresos'!A:C,MATCH(A178,'[1]Balanza Egresos'!A:A,0),2),"SIN CUENTA")</f>
        <v>SIN CUENTA</v>
      </c>
      <c r="D178" s="31">
        <f>IF($N178="A",SUMIFS(D$181:D219,$A$181:$A219,LEFT($A178,$O178)&amp;"*",$N$181:$N219,"R"),J178+K178+L178+M178)</f>
        <v>0</v>
      </c>
      <c r="E178" s="49"/>
      <c r="F178" s="50" t="e">
        <f>IF($N178="A",SUMIFS(F179:F$181,$A179:$A$181,LEFT($A178,$O178)&amp;"*",$N179:$N$181,"R"),SUMIFS('[1]Balanza Egresos'!$V:$V,'[1]Balanza Egresos'!$A:$A,$A178))</f>
        <v>#VALUE!</v>
      </c>
      <c r="G178" s="56"/>
      <c r="H178" s="56"/>
      <c r="I178" s="33"/>
      <c r="J178" s="51">
        <f>IF($N178="A",SUMIFS(J179:J$181,$A179:$A$181,LEFT($A178,$O178)&amp;"*",$N179:$N$181,"R"),0)</f>
        <v>0</v>
      </c>
      <c r="K178" s="51">
        <f>IF($N178="A",SUMIFS(K179:K$181,$A179:$A$181,LEFT($A178,$O178)&amp;"*",$N179:$N$181,"R"),0)</f>
        <v>0</v>
      </c>
      <c r="L178" s="51">
        <f>IF($N178="A",SUMIFS(L179:L$181,$A179:$A$181,LEFT($A178,$O178)&amp;"*",$N179:$N$181,"R"),0)</f>
        <v>0</v>
      </c>
      <c r="M178" s="51">
        <f>IF($N178="A",SUMIFS(M179:M$181,$A179:$A$181,LEFT($A178,$O178)&amp;"*",$N179:$N$181,"R"),0)</f>
        <v>0</v>
      </c>
      <c r="N178" s="35" t="str">
        <f t="shared" si="9"/>
        <v>A</v>
      </c>
      <c r="O178" s="35">
        <f t="shared" si="10"/>
        <v>3</v>
      </c>
      <c r="P178" s="36" t="e">
        <f>IF(ABS(#REF!+#REF!+D178+F178)&gt;0,"SI","NO")</f>
        <v>#REF!</v>
      </c>
      <c r="Q178" s="37"/>
      <c r="R178" s="38"/>
      <c r="S178" s="5"/>
      <c r="T178" s="39"/>
      <c r="U178" s="40"/>
      <c r="V178" s="41"/>
      <c r="W178" s="40"/>
      <c r="X178" s="42"/>
      <c r="Y178" s="43"/>
      <c r="Z178" s="33"/>
      <c r="AA178" s="33"/>
      <c r="AB178" s="33"/>
      <c r="AC178" s="33"/>
      <c r="AD178" s="33"/>
      <c r="AE178" s="33"/>
    </row>
    <row r="179" spans="1:31" s="44" customFormat="1" ht="15" hidden="1" x14ac:dyDescent="0.2">
      <c r="A179" s="45" t="s">
        <v>205</v>
      </c>
      <c r="B179" s="45"/>
      <c r="C179" s="55" t="str">
        <f>IFERROR(INDEX('[1]Balanza Egresos'!A:C,MATCH(A179,'[1]Balanza Egresos'!A:A,0),2),"SIN CUENTA")</f>
        <v>SIN CUENTA</v>
      </c>
      <c r="D179" s="31">
        <f>IF($N179="A",SUMIFS(D$181:D220,$A$181:$A220,LEFT($A179,$O179)&amp;"*",$N$181:$N220,"R"),J179+K179+L179+M179)</f>
        <v>0</v>
      </c>
      <c r="E179" s="49"/>
      <c r="F179" s="50" t="e">
        <f>IF($N179="A",SUMIFS(F180:F$181,$A180:$A$181,LEFT($A179,$O179)&amp;"*",$N180:$N$181,"R"),SUMIFS('[1]Balanza Egresos'!$V:$V,'[1]Balanza Egresos'!$A:$A,$A179))</f>
        <v>#VALUE!</v>
      </c>
      <c r="G179" s="56"/>
      <c r="H179" s="56"/>
      <c r="I179" s="33"/>
      <c r="J179" s="51">
        <f>IF($N179="A",SUMIFS(J180:J$181,$A180:$A$181,LEFT($A179,$O179)&amp;"*",$N180:$N$181,"R"),0)</f>
        <v>0</v>
      </c>
      <c r="K179" s="51">
        <f>IF($N179="A",SUMIFS(K180:K$181,$A180:$A$181,LEFT($A179,$O179)&amp;"*",$N180:$N$181,"R"),0)</f>
        <v>0</v>
      </c>
      <c r="L179" s="51">
        <f>IF($N179="A",SUMIFS(L180:L$181,$A180:$A$181,LEFT($A179,$O179)&amp;"*",$N180:$N$181,"R"),0)</f>
        <v>0</v>
      </c>
      <c r="M179" s="51">
        <f>IF($N179="A",SUMIFS(M180:M$181,$A180:$A$181,LEFT($A179,$O179)&amp;"*",$N180:$N$181,"R"),0)</f>
        <v>0</v>
      </c>
      <c r="N179" s="35" t="str">
        <f t="shared" si="9"/>
        <v>R</v>
      </c>
      <c r="O179" s="35">
        <f t="shared" si="10"/>
        <v>4</v>
      </c>
      <c r="P179" s="36" t="e">
        <f>IF(ABS(#REF!+#REF!+D179+F179)&gt;0,"SI","NO")</f>
        <v>#REF!</v>
      </c>
      <c r="Q179" s="37"/>
      <c r="R179" s="38"/>
      <c r="S179" s="5"/>
      <c r="T179" s="39"/>
      <c r="U179" s="40"/>
      <c r="V179" s="41"/>
      <c r="W179" s="40"/>
      <c r="X179" s="42"/>
      <c r="Y179" s="43"/>
      <c r="Z179" s="33"/>
      <c r="AA179" s="33"/>
      <c r="AB179" s="33"/>
      <c r="AC179" s="33"/>
      <c r="AD179" s="33"/>
      <c r="AE179" s="33"/>
    </row>
    <row r="180" spans="1:31" s="44" customFormat="1" ht="15" hidden="1" x14ac:dyDescent="0.2">
      <c r="A180" s="45" t="s">
        <v>206</v>
      </c>
      <c r="B180" s="45"/>
      <c r="C180" s="55" t="str">
        <f>IFERROR(INDEX('[1]Balanza Egresos'!A:C,MATCH(A180,'[1]Balanza Egresos'!A:A,0),2),"SIN CUENTA")</f>
        <v>SIN CUENTA</v>
      </c>
      <c r="D180" s="31">
        <f>IF($N180="A",SUMIFS(D$181:D221,$A$181:$A221,LEFT($A180,$O180)&amp;"*",$N$181:$N221,"R"),J180+K180+L180+M180)</f>
        <v>0</v>
      </c>
      <c r="E180" s="49"/>
      <c r="F180" s="50" t="e">
        <f>IF($N180="A",SUMIFS(F181:F$181,$A181:$A$181,LEFT($A180,$O180)&amp;"*",$N181:$N$181,"R"),SUMIFS('[1]Balanza Egresos'!$V:$V,'[1]Balanza Egresos'!$A:$A,$A180))</f>
        <v>#VALUE!</v>
      </c>
      <c r="G180" s="56"/>
      <c r="H180" s="56"/>
      <c r="I180" s="33"/>
      <c r="J180" s="51">
        <f>IF($N180="A",SUMIFS(J181:J$181,$A181:$A$181,LEFT($A180,$O180)&amp;"*",$N181:$N$181,"R"),0)</f>
        <v>0</v>
      </c>
      <c r="K180" s="51">
        <f>IF($N180="A",SUMIFS(K181:K$181,$A181:$A$181,LEFT($A180,$O180)&amp;"*",$N181:$N$181,"R"),0)</f>
        <v>0</v>
      </c>
      <c r="L180" s="51">
        <f>IF($N180="A",SUMIFS(L181:L$181,$A181:$A$181,LEFT($A180,$O180)&amp;"*",$N181:$N$181,"R"),0)</f>
        <v>0</v>
      </c>
      <c r="M180" s="51">
        <f>IF($N180="A",SUMIFS(M181:M$181,$A181:$A$181,LEFT($A180,$O180)&amp;"*",$N181:$N$181,"R"),0)</f>
        <v>0</v>
      </c>
      <c r="N180" s="35" t="str">
        <f t="shared" si="9"/>
        <v>A</v>
      </c>
      <c r="O180" s="35">
        <f t="shared" si="10"/>
        <v>3</v>
      </c>
      <c r="P180" s="36" t="e">
        <f>IF(ABS(#REF!+#REF!+D180+F180)&gt;0,"SI","NO")</f>
        <v>#REF!</v>
      </c>
      <c r="Q180" s="37"/>
      <c r="R180" s="38"/>
      <c r="S180" s="5"/>
      <c r="T180" s="39"/>
      <c r="U180" s="40"/>
      <c r="V180" s="41"/>
      <c r="W180" s="40"/>
      <c r="X180" s="42"/>
      <c r="Y180" s="43"/>
      <c r="Z180" s="33"/>
      <c r="AA180" s="33"/>
      <c r="AB180" s="33"/>
      <c r="AC180" s="33"/>
      <c r="AD180" s="33"/>
      <c r="AE180" s="33"/>
    </row>
    <row r="181" spans="1:31" s="44" customFormat="1" ht="15" hidden="1" x14ac:dyDescent="0.2">
      <c r="A181" s="45" t="s">
        <v>207</v>
      </c>
      <c r="B181" s="45"/>
      <c r="C181" s="55" t="str">
        <f>IFERROR(INDEX('[1]Balanza Egresos'!A:C,MATCH(A181,'[1]Balanza Egresos'!A:A,0),2),"SIN CUENTA")</f>
        <v>SIN CUENTA</v>
      </c>
      <c r="D181" s="31">
        <f>IF($N181="A",SUMIFS(D$181:D222,$A$181:$A222,LEFT($A181,$O181)&amp;"*",$N$181:$N222,"R"),J181+K181+L181+M181)</f>
        <v>0</v>
      </c>
      <c r="E181" s="49"/>
      <c r="F181" s="50" t="e">
        <f>IF($N181="A",SUMIFS(F$181:F182,$A$181:$A182,LEFT($A181,$O181)&amp;"*",$N$181:$N182,"R"),SUMIFS('[1]Balanza Egresos'!$V:$V,'[1]Balanza Egresos'!$A:$A,$A181))</f>
        <v>#VALUE!</v>
      </c>
      <c r="G181" s="56"/>
      <c r="H181" s="56"/>
      <c r="I181" s="33"/>
      <c r="J181" s="51">
        <f>IF($N181="A",SUMIFS(J$181:J182,$A$181:$A182,LEFT($A181,$O181)&amp;"*",$N$181:$N182,"R"),0)</f>
        <v>0</v>
      </c>
      <c r="K181" s="51">
        <f>IF($N181="A",SUMIFS(K$181:K182,$A$181:$A182,LEFT($A181,$O181)&amp;"*",$N$181:$N182,"R"),0)</f>
        <v>0</v>
      </c>
      <c r="L181" s="51">
        <f>IF($N181="A",SUMIFS(L$181:L182,$A$181:$A182,LEFT($A181,$O181)&amp;"*",$N$181:$N182,"R"),0)</f>
        <v>0</v>
      </c>
      <c r="M181" s="51">
        <f>IF($N181="A",SUMIFS(M$181:M182,$A$181:$A182,LEFT($A181,$O181)&amp;"*",$N$181:$N182,"R"),0)</f>
        <v>0</v>
      </c>
      <c r="N181" s="35" t="str">
        <f t="shared" si="9"/>
        <v>R</v>
      </c>
      <c r="O181" s="35">
        <f t="shared" si="10"/>
        <v>4</v>
      </c>
      <c r="P181" s="36" t="e">
        <f>IF(ABS(#REF!+#REF!+D181+F181)&gt;0,"SI","NO")</f>
        <v>#REF!</v>
      </c>
      <c r="Q181" s="37"/>
      <c r="R181" s="38"/>
      <c r="S181" s="5"/>
      <c r="T181" s="39"/>
      <c r="U181" s="40"/>
      <c r="V181" s="41"/>
      <c r="W181" s="40"/>
      <c r="X181" s="42"/>
      <c r="Y181" s="43"/>
      <c r="Z181" s="33"/>
      <c r="AA181" s="33"/>
      <c r="AB181" s="33"/>
      <c r="AC181" s="33"/>
      <c r="AD181" s="33"/>
      <c r="AE181" s="33"/>
    </row>
    <row r="182" spans="1:31" ht="15" x14ac:dyDescent="0.2">
      <c r="A182" s="5"/>
      <c r="B182" s="5"/>
      <c r="C182" s="57" t="s">
        <v>208</v>
      </c>
      <c r="D182" s="58">
        <f>SUMIF($O$10:$O$130,1,D$10:D$130)</f>
        <v>15535705.609999999</v>
      </c>
      <c r="E182" s="59"/>
      <c r="F182" s="58" t="e">
        <f>SUMIF($O$10:$O$130,1,F$10:F$130)</f>
        <v>#VALUE!</v>
      </c>
      <c r="G182" s="58"/>
      <c r="H182" s="58"/>
      <c r="I182" s="5"/>
      <c r="J182" s="60">
        <f>SUMIF($O$10:$O$130,1,J$10:J$130)</f>
        <v>500000</v>
      </c>
      <c r="K182" s="60">
        <f>SUMIF($O$10:$O$130,1,K$10:K$130)</f>
        <v>1700000</v>
      </c>
      <c r="L182" s="60">
        <f>SUMIF($O$10:$O$130,1,L$10:L$130)</f>
        <v>12635705.609999999</v>
      </c>
      <c r="M182" s="60">
        <f>SUMIF($O$10:$O$130,1,M$10:M$130)</f>
        <v>700000</v>
      </c>
      <c r="N182" s="61"/>
      <c r="O182" s="61"/>
      <c r="P182" s="36" t="e">
        <f>IF(ABS(#REF!+#REF!+D182+F182)&gt;0,"SI","NO")</f>
        <v>#REF!</v>
      </c>
      <c r="Q182" s="36"/>
      <c r="R182" s="36"/>
      <c r="S182" s="5"/>
      <c r="T182" s="62" t="e">
        <f>#REF!-#REF!</f>
        <v>#REF!</v>
      </c>
      <c r="U182" s="63" t="e">
        <f>IF(#REF!=0,0,T182/#REF!)</f>
        <v>#REF!</v>
      </c>
      <c r="V182" s="62" t="e">
        <f>D182-#REF!</f>
        <v>#REF!</v>
      </c>
      <c r="W182" s="63" t="e">
        <f>IF(#REF!=0,0,V182/#REF!)</f>
        <v>#REF!</v>
      </c>
      <c r="X182" s="64" t="e">
        <f>+D182-#REF!</f>
        <v>#REF!</v>
      </c>
      <c r="Y182" s="63" t="e">
        <f>IF(#REF!=0,0,X182/#REF!)</f>
        <v>#REF!</v>
      </c>
      <c r="Z182" s="5"/>
      <c r="AA182" s="5"/>
      <c r="AB182" s="5"/>
      <c r="AC182" s="5"/>
      <c r="AD182" s="5"/>
      <c r="AE182" s="5"/>
    </row>
    <row r="183" spans="1:31" x14ac:dyDescent="0.2">
      <c r="A183" s="5"/>
      <c r="B183" s="5"/>
      <c r="C183" s="5"/>
      <c r="D183" s="65"/>
      <c r="E183" s="5"/>
      <c r="F183" s="65"/>
      <c r="G183" s="65"/>
      <c r="H183" s="65"/>
      <c r="I183" s="2"/>
      <c r="J183" s="6"/>
      <c r="K183" s="6"/>
      <c r="L183" s="6"/>
      <c r="M183" s="6"/>
      <c r="N183" s="66" t="s">
        <v>209</v>
      </c>
      <c r="O183" s="66"/>
      <c r="P183" s="67"/>
      <c r="Q183" s="67"/>
      <c r="R183" s="67"/>
      <c r="S183" s="67"/>
      <c r="T183" s="6"/>
      <c r="U183" s="5"/>
      <c r="V183" s="6"/>
      <c r="W183" s="5"/>
      <c r="X183" s="6"/>
      <c r="Y183" s="5"/>
      <c r="Z183" s="5"/>
      <c r="AA183" s="5"/>
      <c r="AB183" s="5"/>
      <c r="AC183" s="5"/>
      <c r="AD183" s="5"/>
      <c r="AE183" s="5"/>
    </row>
    <row r="184" spans="1:31" ht="12.75" customHeight="1" x14ac:dyDescent="0.2">
      <c r="A184" s="5"/>
      <c r="B184" s="5"/>
      <c r="C184" s="68"/>
      <c r="D184" s="65"/>
      <c r="E184" s="5"/>
      <c r="F184" s="69"/>
      <c r="G184" s="69"/>
      <c r="H184" s="69"/>
      <c r="I184" s="2"/>
      <c r="J184" s="6"/>
      <c r="K184" s="6"/>
      <c r="L184" s="6"/>
      <c r="M184" s="6"/>
      <c r="N184" s="70"/>
      <c r="O184" s="70"/>
      <c r="P184" s="69"/>
      <c r="Q184" s="70"/>
      <c r="R184" s="70"/>
      <c r="S184" s="5"/>
      <c r="T184" s="6"/>
      <c r="U184" s="5"/>
      <c r="V184" s="6"/>
      <c r="W184" s="5"/>
      <c r="X184" s="6"/>
      <c r="Y184" s="5"/>
      <c r="Z184" s="5"/>
      <c r="AA184" s="5"/>
      <c r="AB184" s="5"/>
      <c r="AC184" s="5"/>
      <c r="AD184" s="5"/>
      <c r="AE184" s="5"/>
    </row>
    <row r="185" spans="1:31" ht="15" x14ac:dyDescent="0.2">
      <c r="A185" s="5"/>
      <c r="B185" s="5"/>
      <c r="C185" s="71"/>
      <c r="D185" s="72"/>
      <c r="E185" s="73"/>
      <c r="F185" s="78"/>
      <c r="G185" s="78"/>
      <c r="H185" s="78"/>
      <c r="I185" s="2"/>
      <c r="J185" s="6"/>
      <c r="K185" s="6"/>
      <c r="L185" s="6"/>
      <c r="M185" s="6"/>
      <c r="N185" s="70"/>
      <c r="O185" s="70"/>
      <c r="P185" s="69"/>
      <c r="Q185" s="70"/>
      <c r="R185" s="70"/>
      <c r="S185" s="5"/>
      <c r="T185" s="6" t="str">
        <f>CONCATENATE("SU PRESUPUESTO ",D9, " EXCEDE EN ")</f>
        <v xml:space="preserve">SU PRESUPUESTO 2022 EXCEDE EN </v>
      </c>
      <c r="U185" s="5"/>
      <c r="V185" s="6"/>
      <c r="W185" s="5"/>
      <c r="X185" s="6"/>
      <c r="Y185" s="5"/>
      <c r="Z185" s="5"/>
      <c r="AA185" s="5"/>
      <c r="AB185" s="5"/>
      <c r="AC185" s="5"/>
      <c r="AD185" s="5"/>
      <c r="AE185" s="5"/>
    </row>
    <row r="186" spans="1:31" ht="13.5" customHeight="1" x14ac:dyDescent="0.2">
      <c r="A186" s="5"/>
      <c r="B186" s="5"/>
      <c r="C186" s="71"/>
      <c r="D186" s="2"/>
      <c r="E186" s="73"/>
      <c r="F186" s="78"/>
      <c r="G186" s="78"/>
      <c r="H186" s="78"/>
      <c r="I186" s="2"/>
      <c r="J186" s="6"/>
      <c r="K186" s="6"/>
      <c r="L186" s="6"/>
      <c r="M186" s="6"/>
      <c r="N186" s="70"/>
      <c r="O186" s="70"/>
      <c r="P186" s="69"/>
      <c r="Q186" s="70"/>
      <c r="R186" s="70"/>
      <c r="S186" s="5"/>
      <c r="T186" s="6" t="s">
        <v>210</v>
      </c>
      <c r="U186" s="5"/>
      <c r="V186" s="6"/>
      <c r="W186" s="5"/>
      <c r="X186" s="6"/>
      <c r="Y186" s="5"/>
    </row>
    <row r="187" spans="1:31" x14ac:dyDescent="0.2">
      <c r="A187" s="5"/>
      <c r="B187" s="5"/>
      <c r="C187" s="5"/>
      <c r="D187" s="2"/>
      <c r="E187" s="5"/>
      <c r="F187" s="78"/>
      <c r="G187" s="78"/>
      <c r="H187" s="78"/>
      <c r="I187" s="2"/>
      <c r="J187" s="6"/>
      <c r="K187" s="6"/>
      <c r="L187" s="6"/>
      <c r="M187" s="6"/>
      <c r="N187" s="70"/>
      <c r="O187" s="70"/>
      <c r="P187" s="69"/>
      <c r="Q187" s="70"/>
      <c r="R187" s="70"/>
      <c r="S187" s="5"/>
      <c r="T187" s="6"/>
      <c r="U187" s="5"/>
      <c r="V187" s="6"/>
      <c r="W187" s="5"/>
      <c r="X187" s="6"/>
      <c r="Y187" s="5"/>
    </row>
    <row r="188" spans="1:31" x14ac:dyDescent="0.2">
      <c r="A188" s="5"/>
      <c r="B188" s="5"/>
      <c r="C188" s="5"/>
      <c r="D188" s="2"/>
      <c r="E188" s="67"/>
      <c r="F188" s="65"/>
      <c r="G188" s="65"/>
      <c r="H188" s="65"/>
      <c r="I188" s="2"/>
      <c r="J188" s="6"/>
      <c r="K188" s="6"/>
      <c r="L188" s="6"/>
      <c r="M188" s="6"/>
      <c r="N188" s="17"/>
      <c r="O188" s="17"/>
      <c r="P188" s="5"/>
      <c r="Q188" s="5"/>
      <c r="R188" s="5"/>
      <c r="S188" s="5"/>
      <c r="T188" s="6"/>
      <c r="U188" s="5"/>
      <c r="V188" s="6"/>
      <c r="W188" s="5"/>
      <c r="X188" s="6"/>
      <c r="Y188" s="5"/>
    </row>
    <row r="189" spans="1:31" x14ac:dyDescent="0.2">
      <c r="A189" s="5"/>
      <c r="B189" s="5"/>
      <c r="C189" s="5"/>
      <c r="D189" s="2"/>
      <c r="E189" s="5"/>
      <c r="F189" s="65"/>
      <c r="G189" s="65"/>
      <c r="H189" s="65"/>
      <c r="I189" s="2"/>
      <c r="J189" s="6"/>
      <c r="K189" s="6"/>
      <c r="L189" s="6"/>
      <c r="M189" s="6"/>
      <c r="N189" s="17"/>
      <c r="O189" s="17"/>
      <c r="P189" s="5"/>
      <c r="Q189" s="5"/>
      <c r="R189" s="5"/>
      <c r="S189" s="5"/>
      <c r="T189" s="6"/>
      <c r="U189" s="5"/>
      <c r="V189" s="6"/>
      <c r="W189" s="5"/>
      <c r="X189" s="6"/>
      <c r="Y189" s="5"/>
    </row>
    <row r="190" spans="1:31" x14ac:dyDescent="0.2">
      <c r="A190" s="5"/>
      <c r="B190" s="5"/>
      <c r="C190" s="5"/>
      <c r="D190" s="2"/>
      <c r="E190" s="5"/>
      <c r="F190" s="65"/>
      <c r="G190" s="65"/>
      <c r="H190" s="65"/>
      <c r="I190" s="2"/>
      <c r="J190" s="6"/>
      <c r="K190" s="6"/>
      <c r="L190" s="6"/>
      <c r="M190" s="6"/>
      <c r="N190" s="17"/>
      <c r="O190" s="17"/>
      <c r="P190" s="5" t="s">
        <v>209</v>
      </c>
      <c r="Q190" s="5"/>
      <c r="R190" s="5"/>
      <c r="S190" s="5"/>
      <c r="T190" s="6"/>
      <c r="U190" s="5"/>
      <c r="V190" s="6"/>
      <c r="W190" s="5"/>
      <c r="X190" s="6"/>
      <c r="Y190" s="5"/>
    </row>
    <row r="191" spans="1:31" x14ac:dyDescent="0.2">
      <c r="A191" s="5"/>
      <c r="B191" s="5"/>
      <c r="C191" s="5"/>
      <c r="D191" s="2"/>
      <c r="E191" s="5"/>
      <c r="F191" s="65"/>
      <c r="G191" s="65"/>
      <c r="H191" s="65"/>
      <c r="I191" s="2"/>
      <c r="J191" s="67"/>
      <c r="K191" s="6"/>
      <c r="L191" s="6"/>
      <c r="M191" s="6"/>
      <c r="N191" s="36"/>
      <c r="O191" s="36"/>
      <c r="P191" s="67"/>
      <c r="Q191" s="67"/>
      <c r="R191" s="67"/>
      <c r="S191" s="5"/>
      <c r="T191" s="6"/>
      <c r="U191" s="5"/>
      <c r="V191" s="6"/>
      <c r="W191" s="5"/>
      <c r="X191" s="6"/>
      <c r="Y191" s="5"/>
    </row>
    <row r="192" spans="1:31" x14ac:dyDescent="0.2">
      <c r="A192" s="5"/>
      <c r="B192" s="5"/>
      <c r="C192" s="5"/>
      <c r="D192" s="68"/>
      <c r="E192" s="67"/>
      <c r="F192" s="65"/>
      <c r="G192" s="65"/>
      <c r="H192" s="65"/>
      <c r="I192" s="2"/>
      <c r="J192" s="6"/>
      <c r="K192" s="6"/>
      <c r="L192" s="6"/>
      <c r="M192" s="6"/>
      <c r="N192" s="17"/>
      <c r="O192" s="17"/>
      <c r="P192" s="5"/>
      <c r="Q192" s="5"/>
      <c r="R192" s="5"/>
      <c r="S192" s="5"/>
      <c r="T192" s="6"/>
      <c r="U192" s="5"/>
      <c r="V192" s="6"/>
      <c r="W192" s="5"/>
      <c r="X192" s="6"/>
      <c r="Y192" s="5"/>
    </row>
    <row r="193" spans="1:25" x14ac:dyDescent="0.2">
      <c r="A193" s="5"/>
      <c r="B193" s="5"/>
      <c r="C193" s="5"/>
      <c r="D193" s="68"/>
      <c r="E193" s="5"/>
      <c r="F193" s="65"/>
      <c r="G193" s="65"/>
      <c r="H193" s="65"/>
      <c r="I193" s="2"/>
      <c r="J193" s="6"/>
      <c r="K193" s="6"/>
      <c r="L193" s="6"/>
      <c r="M193" s="6"/>
      <c r="N193" s="17"/>
      <c r="O193" s="17"/>
      <c r="P193" s="5"/>
      <c r="Q193" s="5"/>
      <c r="R193" s="5"/>
      <c r="S193" s="5"/>
      <c r="T193" s="6"/>
      <c r="U193" s="5"/>
      <c r="V193" s="6"/>
      <c r="W193" s="5"/>
      <c r="X193" s="6"/>
      <c r="Y193" s="5"/>
    </row>
    <row r="194" spans="1:25" x14ac:dyDescent="0.2">
      <c r="A194" s="5"/>
      <c r="B194" s="5"/>
      <c r="C194" s="5"/>
      <c r="D194" s="68"/>
      <c r="E194" s="5"/>
      <c r="F194" s="65"/>
      <c r="G194" s="65"/>
      <c r="H194" s="65"/>
      <c r="I194" s="2"/>
      <c r="J194" s="6"/>
      <c r="K194" s="6"/>
      <c r="L194" s="6"/>
      <c r="M194" s="6"/>
      <c r="N194" s="17"/>
      <c r="O194" s="17"/>
      <c r="P194" s="5"/>
      <c r="Q194" s="5"/>
      <c r="R194" s="5"/>
      <c r="S194" s="5"/>
      <c r="T194" s="6"/>
      <c r="U194" s="5"/>
      <c r="V194" s="6"/>
      <c r="W194" s="5"/>
      <c r="X194" s="6"/>
      <c r="Y194" s="5"/>
    </row>
    <row r="195" spans="1:25" x14ac:dyDescent="0.2">
      <c r="A195" s="5"/>
      <c r="B195" s="5"/>
      <c r="C195" s="5"/>
      <c r="D195" s="68"/>
      <c r="E195" s="5"/>
      <c r="F195" s="65"/>
      <c r="G195" s="65"/>
      <c r="H195" s="65"/>
      <c r="I195" s="2"/>
      <c r="J195" s="6"/>
      <c r="K195" s="6"/>
      <c r="L195" s="6"/>
      <c r="M195" s="6"/>
      <c r="N195" s="17"/>
      <c r="O195" s="17"/>
      <c r="P195" s="5"/>
      <c r="Q195" s="5"/>
      <c r="R195" s="5"/>
      <c r="S195" s="5"/>
      <c r="T195" s="6"/>
      <c r="U195" s="5"/>
      <c r="V195" s="6"/>
      <c r="W195" s="5"/>
      <c r="X195" s="6"/>
      <c r="Y195" s="5"/>
    </row>
    <row r="196" spans="1:25" x14ac:dyDescent="0.2">
      <c r="A196" s="5"/>
      <c r="B196" s="5"/>
      <c r="C196" s="5"/>
      <c r="D196" s="65"/>
      <c r="E196" s="5"/>
      <c r="F196" s="65"/>
      <c r="G196" s="65"/>
      <c r="H196" s="65"/>
      <c r="I196" s="2"/>
      <c r="J196" s="6"/>
      <c r="K196" s="6"/>
      <c r="L196" s="6"/>
      <c r="M196" s="6"/>
      <c r="N196" s="17"/>
      <c r="O196" s="17"/>
      <c r="P196" s="5"/>
      <c r="Q196" s="5"/>
      <c r="R196" s="5"/>
      <c r="S196" s="5"/>
      <c r="T196" s="6"/>
      <c r="U196" s="5"/>
      <c r="V196" s="6"/>
      <c r="W196" s="5"/>
      <c r="X196" s="6"/>
      <c r="Y196" s="5"/>
    </row>
  </sheetData>
  <sheetProtection password="F376" sheet="1"/>
  <autoFilter ref="A9:BR182" xr:uid="{00000000-0009-0000-0000-000000000000}">
    <filterColumn colId="15">
      <filters>
        <filter val="SI"/>
      </filters>
    </filterColumn>
  </autoFilter>
  <mergeCells count="23">
    <mergeCell ref="A6:D6"/>
    <mergeCell ref="A1:E1"/>
    <mergeCell ref="A2:E2"/>
    <mergeCell ref="A3:E3"/>
    <mergeCell ref="J4:M4"/>
    <mergeCell ref="A5:E5"/>
    <mergeCell ref="V8:W8"/>
    <mergeCell ref="X8:Y8"/>
    <mergeCell ref="O7:R7"/>
    <mergeCell ref="A8:A9"/>
    <mergeCell ref="B8:B9"/>
    <mergeCell ref="C8:C9"/>
    <mergeCell ref="E8:E9"/>
    <mergeCell ref="F8:F9"/>
    <mergeCell ref="H8:H9"/>
    <mergeCell ref="J8:M8"/>
    <mergeCell ref="N8:N9"/>
    <mergeCell ref="O8:O9"/>
    <mergeCell ref="F185:H187"/>
    <mergeCell ref="P8:P9"/>
    <mergeCell ref="Q8:Q9"/>
    <mergeCell ref="R8:R9"/>
    <mergeCell ref="T8:U8"/>
  </mergeCells>
  <conditionalFormatting sqref="T1:Y9 T182:Y65536">
    <cfRule type="cellIs" dxfId="37" priority="38" stopIfTrue="1" operator="lessThan">
      <formula>0</formula>
    </cfRule>
  </conditionalFormatting>
  <conditionalFormatting sqref="T10:Y18 T27:Y27 T77:Y78 T80:Y80 T82:Y83 T74:Y75 T71:Y71 T90:Y96">
    <cfRule type="cellIs" dxfId="36" priority="37" stopIfTrue="1" operator="lessThan">
      <formula>0</formula>
    </cfRule>
  </conditionalFormatting>
  <conditionalFormatting sqref="T19:Y22">
    <cfRule type="cellIs" dxfId="35" priority="36" stopIfTrue="1" operator="lessThan">
      <formula>0</formula>
    </cfRule>
  </conditionalFormatting>
  <conditionalFormatting sqref="T23:Y26">
    <cfRule type="cellIs" dxfId="34" priority="35" stopIfTrue="1" operator="lessThan">
      <formula>0</formula>
    </cfRule>
  </conditionalFormatting>
  <conditionalFormatting sqref="T28:Y31">
    <cfRule type="cellIs" dxfId="33" priority="34" stopIfTrue="1" operator="lessThan">
      <formula>0</formula>
    </cfRule>
  </conditionalFormatting>
  <conditionalFormatting sqref="T32:Y33">
    <cfRule type="cellIs" dxfId="32" priority="33" stopIfTrue="1" operator="lessThan">
      <formula>0</formula>
    </cfRule>
  </conditionalFormatting>
  <conditionalFormatting sqref="T34:Y37">
    <cfRule type="cellIs" dxfId="31" priority="32" stopIfTrue="1" operator="lessThan">
      <formula>0</formula>
    </cfRule>
  </conditionalFormatting>
  <conditionalFormatting sqref="T38:Y38">
    <cfRule type="cellIs" dxfId="30" priority="31" stopIfTrue="1" operator="lessThan">
      <formula>0</formula>
    </cfRule>
  </conditionalFormatting>
  <conditionalFormatting sqref="T76:Y76">
    <cfRule type="cellIs" dxfId="29" priority="30" stopIfTrue="1" operator="lessThan">
      <formula>0</formula>
    </cfRule>
  </conditionalFormatting>
  <conditionalFormatting sqref="T79:Y79">
    <cfRule type="cellIs" dxfId="28" priority="29" stopIfTrue="1" operator="lessThan">
      <formula>0</formula>
    </cfRule>
  </conditionalFormatting>
  <conditionalFormatting sqref="T81:Y81">
    <cfRule type="cellIs" dxfId="27" priority="28" stopIfTrue="1" operator="lessThan">
      <formula>0</formula>
    </cfRule>
  </conditionalFormatting>
  <conditionalFormatting sqref="T84:Y84">
    <cfRule type="cellIs" dxfId="26" priority="27" stopIfTrue="1" operator="lessThan">
      <formula>0</formula>
    </cfRule>
  </conditionalFormatting>
  <conditionalFormatting sqref="T85:Y88">
    <cfRule type="cellIs" dxfId="25" priority="26" stopIfTrue="1" operator="lessThan">
      <formula>0</formula>
    </cfRule>
  </conditionalFormatting>
  <conditionalFormatting sqref="T97:Y97">
    <cfRule type="cellIs" dxfId="24" priority="25" stopIfTrue="1" operator="lessThan">
      <formula>0</formula>
    </cfRule>
  </conditionalFormatting>
  <conditionalFormatting sqref="T39:Y45">
    <cfRule type="cellIs" dxfId="23" priority="24" stopIfTrue="1" operator="lessThan">
      <formula>0</formula>
    </cfRule>
  </conditionalFormatting>
  <conditionalFormatting sqref="T46:Y46">
    <cfRule type="cellIs" dxfId="22" priority="23" stopIfTrue="1" operator="lessThan">
      <formula>0</formula>
    </cfRule>
  </conditionalFormatting>
  <conditionalFormatting sqref="T72:Y73">
    <cfRule type="cellIs" dxfId="21" priority="22" stopIfTrue="1" operator="lessThan">
      <formula>0</formula>
    </cfRule>
  </conditionalFormatting>
  <conditionalFormatting sqref="T89:Y89">
    <cfRule type="cellIs" dxfId="20" priority="21" stopIfTrue="1" operator="lessThan">
      <formula>0</formula>
    </cfRule>
  </conditionalFormatting>
  <conditionalFormatting sqref="T47:Y49">
    <cfRule type="cellIs" dxfId="19" priority="20" stopIfTrue="1" operator="lessThan">
      <formula>0</formula>
    </cfRule>
  </conditionalFormatting>
  <conditionalFormatting sqref="T50:Y50">
    <cfRule type="cellIs" dxfId="18" priority="19" stopIfTrue="1" operator="lessThan">
      <formula>0</formula>
    </cfRule>
  </conditionalFormatting>
  <conditionalFormatting sqref="T103:Y104">
    <cfRule type="cellIs" dxfId="17" priority="18" stopIfTrue="1" operator="lessThan">
      <formula>0</formula>
    </cfRule>
  </conditionalFormatting>
  <conditionalFormatting sqref="T106:Y107">
    <cfRule type="cellIs" dxfId="16" priority="17" stopIfTrue="1" operator="lessThan">
      <formula>0</formula>
    </cfRule>
  </conditionalFormatting>
  <conditionalFormatting sqref="T102:Y102">
    <cfRule type="cellIs" dxfId="15" priority="16" stopIfTrue="1" operator="lessThan">
      <formula>0</formula>
    </cfRule>
  </conditionalFormatting>
  <conditionalFormatting sqref="T105:Y105">
    <cfRule type="cellIs" dxfId="14" priority="15" stopIfTrue="1" operator="lessThan">
      <formula>0</formula>
    </cfRule>
  </conditionalFormatting>
  <conditionalFormatting sqref="T99:Y101">
    <cfRule type="cellIs" dxfId="13" priority="14" stopIfTrue="1" operator="lessThan">
      <formula>0</formula>
    </cfRule>
  </conditionalFormatting>
  <conditionalFormatting sqref="T98:Y98">
    <cfRule type="cellIs" dxfId="12" priority="13" stopIfTrue="1" operator="lessThan">
      <formula>0</formula>
    </cfRule>
  </conditionalFormatting>
  <conditionalFormatting sqref="T108:Y108">
    <cfRule type="cellIs" dxfId="11" priority="12" stopIfTrue="1" operator="lessThan">
      <formula>0</formula>
    </cfRule>
  </conditionalFormatting>
  <conditionalFormatting sqref="T51:Y51">
    <cfRule type="cellIs" dxfId="10" priority="10" stopIfTrue="1" operator="lessThan">
      <formula>0</formula>
    </cfRule>
  </conditionalFormatting>
  <conditionalFormatting sqref="T52:Y61">
    <cfRule type="cellIs" dxfId="9" priority="11" stopIfTrue="1" operator="lessThan">
      <formula>0</formula>
    </cfRule>
  </conditionalFormatting>
  <conditionalFormatting sqref="T62:Y62">
    <cfRule type="cellIs" dxfId="8" priority="8" stopIfTrue="1" operator="lessThan">
      <formula>0</formula>
    </cfRule>
  </conditionalFormatting>
  <conditionalFormatting sqref="T63:Y70">
    <cfRule type="cellIs" dxfId="7" priority="9" stopIfTrue="1" operator="lessThan">
      <formula>0</formula>
    </cfRule>
  </conditionalFormatting>
  <conditionalFormatting sqref="T109:Y181">
    <cfRule type="cellIs" dxfId="6" priority="7" stopIfTrue="1" operator="lessThan">
      <formula>0</formula>
    </cfRule>
  </conditionalFormatting>
  <conditionalFormatting sqref="F10:H181">
    <cfRule type="expression" dxfId="5" priority="3" stopIfTrue="1">
      <formula>$N10="A"</formula>
    </cfRule>
    <cfRule type="expression" dxfId="4" priority="4" stopIfTrue="1">
      <formula>$N10="R"</formula>
    </cfRule>
  </conditionalFormatting>
  <conditionalFormatting sqref="J10:M181">
    <cfRule type="expression" dxfId="3" priority="1" stopIfTrue="1">
      <formula>$N10="A"</formula>
    </cfRule>
    <cfRule type="expression" dxfId="2" priority="2" stopIfTrue="1">
      <formula>$N10="R"</formula>
    </cfRule>
  </conditionalFormatting>
  <conditionalFormatting sqref="A10:D181">
    <cfRule type="expression" dxfId="1" priority="39" stopIfTrue="1">
      <formula>$N10="A"</formula>
    </cfRule>
  </conditionalFormatting>
  <conditionalFormatting sqref="C10:D181">
    <cfRule type="expression" dxfId="0" priority="41" stopIfTrue="1">
      <formula>$N10="R"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scale="69" orientation="landscape" r:id="rId1"/>
  <headerFooter differentFirst="1">
    <oddFooter>&amp;LJMAS PARRAL&amp;R&amp;P de &amp;N</oddFooter>
    <firstFooter>&amp;C“Bajo protesta de decir verdad declaramos que los Estados Financieros y sus notas, son razonablemente correctos y son responsabilidad del emisor.” 
 Sello Digital: 5147370000202200004toTrimestre000020230126132234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Inversiones</vt:lpstr>
      <vt:lpstr>Inversiones!Área_de_impresión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DIRECCION FINANCIERA</cp:lastModifiedBy>
  <cp:lastPrinted>2023-02-02T19:24:01Z</cp:lastPrinted>
  <dcterms:created xsi:type="dcterms:W3CDTF">2022-05-02T17:34:33Z</dcterms:created>
  <dcterms:modified xsi:type="dcterms:W3CDTF">2023-02-02T19:24:08Z</dcterms:modified>
</cp:coreProperties>
</file>